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Tajnica\2022\PRORAČUN 2022.- 1.rebalans\"/>
    </mc:Choice>
  </mc:AlternateContent>
  <xr:revisionPtr revIDLastSave="0" documentId="13_ncr:1_{68AB8EE8-4C23-4006-850A-AAFAB009935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pći dio" sheetId="1" r:id="rId1"/>
    <sheet name="POSEBNI DIO" sheetId="3" state="hidden" r:id="rId2"/>
    <sheet name="Posebni" sheetId="4" r:id="rId3"/>
  </sheets>
  <definedNames>
    <definedName name="BROJ_KONTA">'Opći dio'!$H$35</definedName>
    <definedName name="INDEKS_2006_2005">'Opći dio'!#REF!</definedName>
    <definedName name="_xlnm.Print_Titles" localSheetId="0">'Opći dio'!$34:$35</definedName>
    <definedName name="_xlnm.Print_Titles" localSheetId="2">Posebni!$4:$5</definedName>
    <definedName name="Ostv_2004.">'Opći dio'!$J$35</definedName>
    <definedName name="Plan_2005">'Opći dio'!$K$35</definedName>
    <definedName name="_xlnm.Print_Area" localSheetId="0">'Opći dio'!$A$1:$S$232</definedName>
    <definedName name="_xlnm.Print_Area" localSheetId="2">Posebni!$A$1:$I$646</definedName>
    <definedName name="_xlnm.Print_Area" localSheetId="1">'POSEBNI DIO'!$A$1:$J$499</definedName>
    <definedName name="Pozicija">#REF!</definedName>
    <definedName name="Procj_2005">'Opći dio'!$L$35</definedName>
    <definedName name="VRSTA_PRIHODA_IZDATAKA">'Opći dio'!$I$35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12" i="1" l="1"/>
  <c r="H542" i="4"/>
  <c r="H416" i="4"/>
  <c r="G416" i="4"/>
  <c r="H60" i="4"/>
  <c r="G60" i="4"/>
  <c r="G11" i="4"/>
  <c r="H11" i="4"/>
  <c r="M153" i="1"/>
  <c r="H147" i="4"/>
  <c r="O190" i="1"/>
  <c r="N25" i="1"/>
  <c r="N26" i="1" s="1"/>
  <c r="O208" i="1"/>
  <c r="N208" i="1"/>
  <c r="M208" i="1"/>
  <c r="O210" i="1"/>
  <c r="N210" i="1"/>
  <c r="M210" i="1"/>
  <c r="H555" i="4"/>
  <c r="G555" i="4"/>
  <c r="F555" i="4"/>
  <c r="H562" i="4"/>
  <c r="G562" i="4"/>
  <c r="H564" i="4"/>
  <c r="I564" i="4" s="1"/>
  <c r="H563" i="4"/>
  <c r="I563" i="4" s="1"/>
  <c r="G563" i="4"/>
  <c r="F563" i="4"/>
  <c r="N153" i="1"/>
  <c r="F147" i="4"/>
  <c r="H158" i="4"/>
  <c r="I158" i="4" s="1"/>
  <c r="N30" i="1"/>
  <c r="O30" i="1" s="1"/>
  <c r="N115" i="1" l="1"/>
  <c r="M115" i="1"/>
  <c r="G629" i="4"/>
  <c r="F629" i="4"/>
  <c r="H630" i="4"/>
  <c r="N131" i="1"/>
  <c r="M131" i="1"/>
  <c r="R131" i="1" s="1"/>
  <c r="N120" i="1"/>
  <c r="M120" i="1"/>
  <c r="N112" i="1"/>
  <c r="M112" i="1"/>
  <c r="R112" i="1" s="1"/>
  <c r="N110" i="1"/>
  <c r="M110" i="1"/>
  <c r="R110" i="1" s="1"/>
  <c r="N103" i="1"/>
  <c r="N102" i="1" s="1"/>
  <c r="M103" i="1"/>
  <c r="M102" i="1" s="1"/>
  <c r="N101" i="1"/>
  <c r="M101" i="1"/>
  <c r="R101" i="1" s="1"/>
  <c r="N99" i="1"/>
  <c r="N98" i="1" s="1"/>
  <c r="H621" i="4"/>
  <c r="M99" i="1"/>
  <c r="M98" i="1" s="1"/>
  <c r="N123" i="1"/>
  <c r="M123" i="1"/>
  <c r="R123" i="1" s="1"/>
  <c r="N177" i="1"/>
  <c r="N190" i="1"/>
  <c r="N189" i="1" s="1"/>
  <c r="N188" i="1" s="1"/>
  <c r="M190" i="1"/>
  <c r="M189" i="1" s="1"/>
  <c r="N119" i="1"/>
  <c r="M119" i="1"/>
  <c r="G334" i="4"/>
  <c r="G333" i="4" s="1"/>
  <c r="G332" i="4" s="1"/>
  <c r="F334" i="4"/>
  <c r="F333" i="4" s="1"/>
  <c r="H335" i="4"/>
  <c r="I335" i="4" s="1"/>
  <c r="G542" i="4"/>
  <c r="G541" i="4" s="1"/>
  <c r="G540" i="4" s="1"/>
  <c r="F542" i="4"/>
  <c r="F541" i="4" s="1"/>
  <c r="F540" i="4" s="1"/>
  <c r="H543" i="4"/>
  <c r="H510" i="4"/>
  <c r="I510" i="4" s="1"/>
  <c r="G589" i="4"/>
  <c r="F589" i="4"/>
  <c r="H590" i="4"/>
  <c r="H484" i="4"/>
  <c r="H483" i="4" s="1"/>
  <c r="H482" i="4" s="1"/>
  <c r="G483" i="4"/>
  <c r="F483" i="4"/>
  <c r="F482" i="4" s="1"/>
  <c r="H645" i="4"/>
  <c r="G644" i="4"/>
  <c r="F644" i="4"/>
  <c r="E644" i="4"/>
  <c r="H643" i="4"/>
  <c r="H642" i="4" s="1"/>
  <c r="G642" i="4"/>
  <c r="G641" i="4" s="1"/>
  <c r="G640" i="4" s="1"/>
  <c r="F642" i="4"/>
  <c r="E640" i="4"/>
  <c r="E636" i="4" s="1"/>
  <c r="I637" i="4"/>
  <c r="H637" i="4"/>
  <c r="H636" i="4" s="1"/>
  <c r="H635" i="4" s="1"/>
  <c r="H634" i="4" s="1"/>
  <c r="G636" i="4"/>
  <c r="F636" i="4"/>
  <c r="F635" i="4" s="1"/>
  <c r="F634" i="4" s="1"/>
  <c r="H631" i="4"/>
  <c r="H629" i="4" s="1"/>
  <c r="H628" i="4"/>
  <c r="G627" i="4"/>
  <c r="F627" i="4"/>
  <c r="H625" i="4"/>
  <c r="G624" i="4"/>
  <c r="F624" i="4"/>
  <c r="H623" i="4"/>
  <c r="H622" i="4" s="1"/>
  <c r="G622" i="4"/>
  <c r="F622" i="4"/>
  <c r="G620" i="4"/>
  <c r="F620" i="4"/>
  <c r="E619" i="4"/>
  <c r="E618" i="4" s="1"/>
  <c r="E615" i="4" s="1"/>
  <c r="N216" i="1"/>
  <c r="O217" i="1"/>
  <c r="O216" i="1" s="1"/>
  <c r="O215" i="1" s="1"/>
  <c r="O214" i="1" s="1"/>
  <c r="O95" i="1"/>
  <c r="S95" i="1" s="1"/>
  <c r="O92" i="1"/>
  <c r="S92" i="1" s="1"/>
  <c r="O89" i="1"/>
  <c r="S89" i="1" s="1"/>
  <c r="O86" i="1"/>
  <c r="S86" i="1" s="1"/>
  <c r="O85" i="1"/>
  <c r="S85" i="1" s="1"/>
  <c r="O82" i="1"/>
  <c r="S82" i="1" s="1"/>
  <c r="O81" i="1"/>
  <c r="S81" i="1" s="1"/>
  <c r="O80" i="1"/>
  <c r="S80" i="1" s="1"/>
  <c r="O78" i="1"/>
  <c r="S78" i="1" s="1"/>
  <c r="O77" i="1"/>
  <c r="S77" i="1" s="1"/>
  <c r="O76" i="1"/>
  <c r="S76" i="1" s="1"/>
  <c r="O73" i="1"/>
  <c r="S73" i="1" s="1"/>
  <c r="O72" i="1"/>
  <c r="S72" i="1" s="1"/>
  <c r="O71" i="1"/>
  <c r="S71" i="1" s="1"/>
  <c r="O70" i="1"/>
  <c r="O69" i="1"/>
  <c r="S69" i="1" s="1"/>
  <c r="O68" i="1"/>
  <c r="O66" i="1"/>
  <c r="S66" i="1" s="1"/>
  <c r="O65" i="1"/>
  <c r="S65" i="1" s="1"/>
  <c r="O61" i="1"/>
  <c r="S61" i="1" s="1"/>
  <c r="O59" i="1"/>
  <c r="O58" i="1"/>
  <c r="S58" i="1" s="1"/>
  <c r="O52" i="1"/>
  <c r="S52" i="1" s="1"/>
  <c r="O51" i="1"/>
  <c r="S51" i="1" s="1"/>
  <c r="O49" i="1"/>
  <c r="S49" i="1" s="1"/>
  <c r="O48" i="1"/>
  <c r="S48" i="1" s="1"/>
  <c r="O46" i="1"/>
  <c r="S46" i="1" s="1"/>
  <c r="O45" i="1"/>
  <c r="S45" i="1" s="1"/>
  <c r="O44" i="1"/>
  <c r="S44" i="1" s="1"/>
  <c r="O43" i="1"/>
  <c r="S43" i="1" s="1"/>
  <c r="O42" i="1"/>
  <c r="S42" i="1" s="1"/>
  <c r="O41" i="1"/>
  <c r="S41" i="1" s="1"/>
  <c r="O40" i="1"/>
  <c r="S40" i="1" s="1"/>
  <c r="S70" i="1"/>
  <c r="N209" i="1"/>
  <c r="N187" i="1"/>
  <c r="N185" i="1"/>
  <c r="N183" i="1"/>
  <c r="N182" i="1"/>
  <c r="N181" i="1"/>
  <c r="Q181" i="1"/>
  <c r="R181" i="1"/>
  <c r="N180" i="1"/>
  <c r="Q180" i="1"/>
  <c r="R180" i="1"/>
  <c r="N179" i="1"/>
  <c r="N176" i="1"/>
  <c r="N175" i="1"/>
  <c r="N172" i="1"/>
  <c r="N171" i="1" s="1"/>
  <c r="N170" i="1" s="1"/>
  <c r="N168" i="1"/>
  <c r="N167" i="1" s="1"/>
  <c r="Q168" i="1"/>
  <c r="R168" i="1"/>
  <c r="N165" i="1"/>
  <c r="O165" i="1"/>
  <c r="N162" i="1"/>
  <c r="O162" i="1"/>
  <c r="N161" i="1"/>
  <c r="N160" i="1" s="1"/>
  <c r="N159" i="1"/>
  <c r="N157" i="1"/>
  <c r="N156" i="1"/>
  <c r="N152" i="1"/>
  <c r="N149" i="1"/>
  <c r="N148" i="1"/>
  <c r="N145" i="1"/>
  <c r="N144" i="1"/>
  <c r="N141" i="1"/>
  <c r="N140" i="1"/>
  <c r="N139" i="1"/>
  <c r="N136" i="1"/>
  <c r="O136" i="1"/>
  <c r="N134" i="1"/>
  <c r="N133" i="1"/>
  <c r="N132" i="1"/>
  <c r="N130" i="1"/>
  <c r="N129" i="1"/>
  <c r="N127" i="1"/>
  <c r="N126" i="1" s="1"/>
  <c r="N125" i="1"/>
  <c r="N124" i="1"/>
  <c r="N122" i="1"/>
  <c r="N121" i="1"/>
  <c r="N118" i="1"/>
  <c r="Q118" i="1"/>
  <c r="R118" i="1"/>
  <c r="N116" i="1"/>
  <c r="N114" i="1"/>
  <c r="N113" i="1"/>
  <c r="N109" i="1"/>
  <c r="N108" i="1"/>
  <c r="N107" i="1"/>
  <c r="I34" i="4"/>
  <c r="G516" i="4"/>
  <c r="G515" i="4" s="1"/>
  <c r="G514" i="4" s="1"/>
  <c r="H612" i="4"/>
  <c r="I612" i="4" s="1"/>
  <c r="H609" i="4"/>
  <c r="H605" i="4"/>
  <c r="I605" i="4" s="1"/>
  <c r="H598" i="4"/>
  <c r="I598" i="4" s="1"/>
  <c r="H596" i="4"/>
  <c r="I596" i="4" s="1"/>
  <c r="H588" i="4"/>
  <c r="H587" i="4" s="1"/>
  <c r="H582" i="4"/>
  <c r="H580" i="4"/>
  <c r="H577" i="4"/>
  <c r="I577" i="4" s="1"/>
  <c r="H575" i="4"/>
  <c r="H574" i="4" s="1"/>
  <c r="H573" i="4"/>
  <c r="H566" i="4"/>
  <c r="H552" i="4"/>
  <c r="I552" i="4" s="1"/>
  <c r="H544" i="4"/>
  <c r="I544" i="4" s="1"/>
  <c r="H537" i="4"/>
  <c r="I537" i="4" s="1"/>
  <c r="H531" i="4"/>
  <c r="I531" i="4" s="1"/>
  <c r="H524" i="4"/>
  <c r="I524" i="4" s="1"/>
  <c r="H518" i="4"/>
  <c r="I518" i="4" s="1"/>
  <c r="H517" i="4"/>
  <c r="I517" i="4" s="1"/>
  <c r="H511" i="4"/>
  <c r="H509" i="4"/>
  <c r="I509" i="4" s="1"/>
  <c r="H502" i="4"/>
  <c r="I502" i="4" s="1"/>
  <c r="H496" i="4"/>
  <c r="H493" i="4"/>
  <c r="I493" i="4" s="1"/>
  <c r="H490" i="4"/>
  <c r="I490" i="4" s="1"/>
  <c r="H481" i="4"/>
  <c r="H480" i="4" s="1"/>
  <c r="H479" i="4" s="1"/>
  <c r="H478" i="4"/>
  <c r="H470" i="4"/>
  <c r="I470" i="4" s="1"/>
  <c r="H464" i="4"/>
  <c r="I464" i="4" s="1"/>
  <c r="H458" i="4"/>
  <c r="I458" i="4" s="1"/>
  <c r="H452" i="4"/>
  <c r="H450" i="4"/>
  <c r="I450" i="4" s="1"/>
  <c r="H437" i="4"/>
  <c r="I437" i="4" s="1"/>
  <c r="H431" i="4"/>
  <c r="I431" i="4" s="1"/>
  <c r="H430" i="4"/>
  <c r="H424" i="4"/>
  <c r="H423" i="4"/>
  <c r="I423" i="4" s="1"/>
  <c r="H422" i="4"/>
  <c r="I422" i="4" s="1"/>
  <c r="H421" i="4"/>
  <c r="I421" i="4" s="1"/>
  <c r="H420" i="4"/>
  <c r="I420" i="4" s="1"/>
  <c r="H419" i="4"/>
  <c r="I419" i="4" s="1"/>
  <c r="H418" i="4"/>
  <c r="H417" i="4"/>
  <c r="H411" i="4"/>
  <c r="I411" i="4" s="1"/>
  <c r="H405" i="4"/>
  <c r="H404" i="4" s="1"/>
  <c r="H398" i="4"/>
  <c r="H397" i="4" s="1"/>
  <c r="H396" i="4" s="1"/>
  <c r="H395" i="4" s="1"/>
  <c r="H392" i="4"/>
  <c r="H391" i="4" s="1"/>
  <c r="H390" i="4" s="1"/>
  <c r="H389" i="4" s="1"/>
  <c r="H386" i="4"/>
  <c r="H385" i="4" s="1"/>
  <c r="H384" i="4" s="1"/>
  <c r="H383" i="4" s="1"/>
  <c r="H380" i="4"/>
  <c r="H379" i="4" s="1"/>
  <c r="H378" i="4" s="1"/>
  <c r="H377" i="4" s="1"/>
  <c r="H374" i="4"/>
  <c r="H372" i="4"/>
  <c r="H366" i="4"/>
  <c r="I366" i="4" s="1"/>
  <c r="H360" i="4"/>
  <c r="I360" i="4" s="1"/>
  <c r="H354" i="4"/>
  <c r="I354" i="4" s="1"/>
  <c r="H348" i="4"/>
  <c r="H342" i="4"/>
  <c r="I342" i="4" s="1"/>
  <c r="H336" i="4"/>
  <c r="H329" i="4"/>
  <c r="I329" i="4" s="1"/>
  <c r="H328" i="4"/>
  <c r="H322" i="4"/>
  <c r="I322" i="4" s="1"/>
  <c r="H313" i="4"/>
  <c r="I313" i="4" s="1"/>
  <c r="H312" i="4"/>
  <c r="I312" i="4" s="1"/>
  <c r="H306" i="4"/>
  <c r="H304" i="4"/>
  <c r="I304" i="4" s="1"/>
  <c r="H294" i="4"/>
  <c r="H293" i="4" s="1"/>
  <c r="H288" i="4"/>
  <c r="H281" i="4"/>
  <c r="I281" i="4" s="1"/>
  <c r="H275" i="4"/>
  <c r="I275" i="4" s="1"/>
  <c r="H268" i="4"/>
  <c r="I268" i="4" s="1"/>
  <c r="H266" i="4"/>
  <c r="I266" i="4" s="1"/>
  <c r="H259" i="4"/>
  <c r="H258" i="4"/>
  <c r="I258" i="4" s="1"/>
  <c r="H256" i="4"/>
  <c r="I256" i="4" s="1"/>
  <c r="H255" i="4"/>
  <c r="I255" i="4" s="1"/>
  <c r="H249" i="4"/>
  <c r="I249" i="4" s="1"/>
  <c r="H242" i="4"/>
  <c r="I242" i="4" s="1"/>
  <c r="H235" i="4"/>
  <c r="I235" i="4" s="1"/>
  <c r="H228" i="4"/>
  <c r="I228" i="4" s="1"/>
  <c r="H227" i="4"/>
  <c r="I227" i="4" s="1"/>
  <c r="H220" i="4"/>
  <c r="O116" i="1" s="1"/>
  <c r="H214" i="4"/>
  <c r="I214" i="4" s="1"/>
  <c r="H208" i="4"/>
  <c r="H207" i="4" s="1"/>
  <c r="H206" i="4" s="1"/>
  <c r="H205" i="4" s="1"/>
  <c r="H202" i="4"/>
  <c r="I202" i="4" s="1"/>
  <c r="H199" i="4"/>
  <c r="I199" i="4" s="1"/>
  <c r="H192" i="4"/>
  <c r="I192" i="4" s="1"/>
  <c r="H191" i="4"/>
  <c r="I191" i="4" s="1"/>
  <c r="H185" i="4"/>
  <c r="H178" i="4"/>
  <c r="I178" i="4" s="1"/>
  <c r="H171" i="4"/>
  <c r="I171" i="4" s="1"/>
  <c r="H165" i="4"/>
  <c r="I165" i="4" s="1"/>
  <c r="H159" i="4"/>
  <c r="H157" i="4"/>
  <c r="I157" i="4" s="1"/>
  <c r="H156" i="4"/>
  <c r="I156" i="4" s="1"/>
  <c r="H155" i="4"/>
  <c r="I155" i="4" s="1"/>
  <c r="H154" i="4"/>
  <c r="H153" i="4"/>
  <c r="I153" i="4" s="1"/>
  <c r="H152" i="4"/>
  <c r="I152" i="4" s="1"/>
  <c r="H151" i="4"/>
  <c r="I151" i="4" s="1"/>
  <c r="H150" i="4"/>
  <c r="I150" i="4" s="1"/>
  <c r="H149" i="4"/>
  <c r="I149" i="4" s="1"/>
  <c r="H148" i="4"/>
  <c r="I148" i="4" s="1"/>
  <c r="H140" i="4"/>
  <c r="H133" i="4"/>
  <c r="I133" i="4" s="1"/>
  <c r="H132" i="4"/>
  <c r="H125" i="4"/>
  <c r="I125" i="4" s="1"/>
  <c r="H118" i="4"/>
  <c r="I118" i="4" s="1"/>
  <c r="H117" i="4"/>
  <c r="I117" i="4" s="1"/>
  <c r="H111" i="4"/>
  <c r="I111" i="4" s="1"/>
  <c r="H92" i="4"/>
  <c r="O132" i="1" s="1"/>
  <c r="H91" i="4"/>
  <c r="I91" i="4" s="1"/>
  <c r="H90" i="4"/>
  <c r="H83" i="4"/>
  <c r="I83" i="4" s="1"/>
  <c r="H77" i="4"/>
  <c r="I77" i="4" s="1"/>
  <c r="H71" i="4"/>
  <c r="H70" i="4" s="1"/>
  <c r="H69" i="4" s="1"/>
  <c r="H68" i="4" s="1"/>
  <c r="H65" i="4"/>
  <c r="I65" i="4" s="1"/>
  <c r="H64" i="4"/>
  <c r="I64" i="4" s="1"/>
  <c r="H63" i="4"/>
  <c r="I63" i="4" s="1"/>
  <c r="H62" i="4"/>
  <c r="I62" i="4" s="1"/>
  <c r="P180" i="1" s="1"/>
  <c r="H61" i="4"/>
  <c r="H55" i="4"/>
  <c r="I55" i="4" s="1"/>
  <c r="H54" i="4"/>
  <c r="I54" i="4" s="1"/>
  <c r="H53" i="4"/>
  <c r="H50" i="4"/>
  <c r="I50" i="4" s="1"/>
  <c r="H49" i="4"/>
  <c r="I49" i="4" s="1"/>
  <c r="H48" i="4"/>
  <c r="I48" i="4" s="1"/>
  <c r="H47" i="4"/>
  <c r="I47" i="4" s="1"/>
  <c r="H45" i="4"/>
  <c r="H43" i="4"/>
  <c r="I43" i="4" s="1"/>
  <c r="H42" i="4"/>
  <c r="I42" i="4" s="1"/>
  <c r="H41" i="4"/>
  <c r="H40" i="4"/>
  <c r="I40" i="4" s="1"/>
  <c r="H39" i="4"/>
  <c r="I39" i="4" s="1"/>
  <c r="H38" i="4"/>
  <c r="I38" i="4" s="1"/>
  <c r="H37" i="4"/>
  <c r="H36" i="4"/>
  <c r="I36" i="4" s="1"/>
  <c r="P118" i="1" s="1"/>
  <c r="H33" i="4"/>
  <c r="I33" i="4" s="1"/>
  <c r="H32" i="4"/>
  <c r="I32" i="4" s="1"/>
  <c r="H31" i="4"/>
  <c r="I31" i="4" s="1"/>
  <c r="H30" i="4"/>
  <c r="H24" i="4"/>
  <c r="I24" i="4" s="1"/>
  <c r="H23" i="4"/>
  <c r="I23" i="4" s="1"/>
  <c r="H22" i="4"/>
  <c r="I22" i="4" s="1"/>
  <c r="H21" i="4"/>
  <c r="O107" i="1" s="1"/>
  <c r="H18" i="4"/>
  <c r="I18" i="4" s="1"/>
  <c r="H16" i="4"/>
  <c r="H15" i="4" s="1"/>
  <c r="H14" i="4"/>
  <c r="M55" i="1"/>
  <c r="O55" i="1" s="1"/>
  <c r="S55" i="1" s="1"/>
  <c r="M62" i="1"/>
  <c r="O62" i="1" s="1"/>
  <c r="S62" i="1" s="1"/>
  <c r="M84" i="1"/>
  <c r="R84" i="1" s="1"/>
  <c r="G536" i="4"/>
  <c r="G535" i="4" s="1"/>
  <c r="G534" i="4" s="1"/>
  <c r="F536" i="4"/>
  <c r="F443" i="4"/>
  <c r="H443" i="4" s="1"/>
  <c r="G327" i="4"/>
  <c r="G326" i="4" s="1"/>
  <c r="G325" i="4" s="1"/>
  <c r="F327" i="4"/>
  <c r="F326" i="4" s="1"/>
  <c r="N64" i="1"/>
  <c r="I530" i="4"/>
  <c r="G529" i="4"/>
  <c r="G528" i="4" s="1"/>
  <c r="G527" i="4" s="1"/>
  <c r="F529" i="4"/>
  <c r="F528" i="4" s="1"/>
  <c r="F527" i="4" s="1"/>
  <c r="M56" i="1"/>
  <c r="O56" i="1" s="1"/>
  <c r="S56" i="1" s="1"/>
  <c r="N57" i="1"/>
  <c r="M57" i="1"/>
  <c r="R105" i="1"/>
  <c r="G391" i="4"/>
  <c r="G390" i="4" s="1"/>
  <c r="G389" i="4" s="1"/>
  <c r="F391" i="4"/>
  <c r="F390" i="4" s="1"/>
  <c r="F389" i="4" s="1"/>
  <c r="G385" i="4"/>
  <c r="G384" i="4" s="1"/>
  <c r="G383" i="4" s="1"/>
  <c r="F385" i="4"/>
  <c r="F384" i="4" s="1"/>
  <c r="F383" i="4" s="1"/>
  <c r="G379" i="4"/>
  <c r="G378" i="4" s="1"/>
  <c r="G377" i="4" s="1"/>
  <c r="F379" i="4"/>
  <c r="F378" i="4" s="1"/>
  <c r="F377" i="4" s="1"/>
  <c r="G397" i="4"/>
  <c r="G396" i="4" s="1"/>
  <c r="G395" i="4" s="1"/>
  <c r="F397" i="4"/>
  <c r="F396" i="4" s="1"/>
  <c r="F395" i="4" s="1"/>
  <c r="G442" i="4"/>
  <c r="G441" i="4" s="1"/>
  <c r="M175" i="1"/>
  <c r="F516" i="4"/>
  <c r="F515" i="4" s="1"/>
  <c r="M108" i="1"/>
  <c r="R97" i="1"/>
  <c r="G604" i="4"/>
  <c r="G608" i="4"/>
  <c r="G611" i="4"/>
  <c r="G610" i="4" s="1"/>
  <c r="F611" i="4"/>
  <c r="F610" i="4" s="1"/>
  <c r="F613" i="4"/>
  <c r="G613" i="4"/>
  <c r="H613" i="4"/>
  <c r="F606" i="4"/>
  <c r="G606" i="4"/>
  <c r="H606" i="4"/>
  <c r="I607" i="4"/>
  <c r="F608" i="4"/>
  <c r="F604" i="4"/>
  <c r="E603" i="4"/>
  <c r="E602" i="4" s="1"/>
  <c r="E599" i="4" s="1"/>
  <c r="M176" i="1"/>
  <c r="R176" i="1" s="1"/>
  <c r="F416" i="4"/>
  <c r="F293" i="4"/>
  <c r="F292" i="4" s="1"/>
  <c r="F291" i="4" s="1"/>
  <c r="F550" i="4"/>
  <c r="F549" i="4" s="1"/>
  <c r="F548" i="4" s="1"/>
  <c r="F545" i="4" s="1"/>
  <c r="M187" i="1"/>
  <c r="G436" i="4"/>
  <c r="G435" i="4" s="1"/>
  <c r="G434" i="4" s="1"/>
  <c r="F436" i="4"/>
  <c r="F435" i="4" s="1"/>
  <c r="G523" i="4"/>
  <c r="G522" i="4" s="1"/>
  <c r="F523" i="4"/>
  <c r="F522" i="4" s="1"/>
  <c r="F521" i="4" s="1"/>
  <c r="F508" i="4"/>
  <c r="F507" i="4" s="1"/>
  <c r="F257" i="4"/>
  <c r="M148" i="1"/>
  <c r="M121" i="1"/>
  <c r="R120" i="1"/>
  <c r="G59" i="4"/>
  <c r="G58" i="4" s="1"/>
  <c r="G15" i="4"/>
  <c r="G13" i="4"/>
  <c r="G20" i="4"/>
  <c r="G19" i="4" s="1"/>
  <c r="G52" i="4"/>
  <c r="G51" i="4" s="1"/>
  <c r="F13" i="4"/>
  <c r="M152" i="1"/>
  <c r="R152" i="1" s="1"/>
  <c r="R153" i="1"/>
  <c r="N83" i="1"/>
  <c r="N60" i="1"/>
  <c r="N54" i="1"/>
  <c r="M109" i="1"/>
  <c r="G597" i="4"/>
  <c r="F597" i="4"/>
  <c r="E597" i="4"/>
  <c r="E585" i="4" s="1"/>
  <c r="E581" i="4" s="1"/>
  <c r="E579" i="4" s="1"/>
  <c r="G595" i="4"/>
  <c r="F595" i="4"/>
  <c r="E593" i="4"/>
  <c r="G587" i="4"/>
  <c r="F587" i="4"/>
  <c r="G581" i="4"/>
  <c r="F581" i="4"/>
  <c r="G579" i="4"/>
  <c r="F579" i="4"/>
  <c r="G576" i="4"/>
  <c r="F576" i="4"/>
  <c r="G574" i="4"/>
  <c r="F574" i="4"/>
  <c r="G572" i="4"/>
  <c r="F572" i="4"/>
  <c r="E571" i="4"/>
  <c r="E570" i="4" s="1"/>
  <c r="E567" i="4" s="1"/>
  <c r="G93" i="4"/>
  <c r="H93" i="4"/>
  <c r="M185" i="1"/>
  <c r="M183" i="1"/>
  <c r="R183" i="1" s="1"/>
  <c r="M181" i="1"/>
  <c r="M129" i="1"/>
  <c r="N207" i="1"/>
  <c r="O207" i="1"/>
  <c r="M209" i="1"/>
  <c r="G565" i="4"/>
  <c r="G553" i="4" s="1"/>
  <c r="F565" i="4"/>
  <c r="M113" i="1"/>
  <c r="M168" i="1"/>
  <c r="M167" i="1" s="1"/>
  <c r="F146" i="4"/>
  <c r="M145" i="1"/>
  <c r="M125" i="1"/>
  <c r="R125" i="1" s="1"/>
  <c r="G415" i="4"/>
  <c r="G414" i="4" s="1"/>
  <c r="F415" i="4"/>
  <c r="F414" i="4" s="1"/>
  <c r="G110" i="4"/>
  <c r="G109" i="4" s="1"/>
  <c r="G116" i="4"/>
  <c r="G115" i="4" s="1"/>
  <c r="G114" i="4" s="1"/>
  <c r="F457" i="4"/>
  <c r="F456" i="4" s="1"/>
  <c r="F455" i="4" s="1"/>
  <c r="G495" i="4"/>
  <c r="F495" i="4"/>
  <c r="F494" i="4" s="1"/>
  <c r="F116" i="4"/>
  <c r="F115" i="4" s="1"/>
  <c r="F114" i="4" s="1"/>
  <c r="F469" i="4"/>
  <c r="F468" i="4" s="1"/>
  <c r="F467" i="4" s="1"/>
  <c r="I472" i="4"/>
  <c r="G469" i="4"/>
  <c r="G468" i="4" s="1"/>
  <c r="I471" i="4"/>
  <c r="G429" i="4"/>
  <c r="G428" i="4" s="1"/>
  <c r="G427" i="4" s="1"/>
  <c r="F429" i="4"/>
  <c r="F428" i="4" s="1"/>
  <c r="F427" i="4" s="1"/>
  <c r="F103" i="4"/>
  <c r="F102" i="4" s="1"/>
  <c r="F98" i="4"/>
  <c r="F100" i="4"/>
  <c r="N47" i="1"/>
  <c r="N75" i="1"/>
  <c r="M75" i="1"/>
  <c r="N91" i="1"/>
  <c r="N90" i="1" s="1"/>
  <c r="O91" i="1"/>
  <c r="O90" i="1" s="1"/>
  <c r="N94" i="1"/>
  <c r="N93" i="1" s="1"/>
  <c r="O88" i="1"/>
  <c r="N88" i="1"/>
  <c r="N87" i="1" s="1"/>
  <c r="M88" i="1"/>
  <c r="M87" i="1" s="1"/>
  <c r="J87" i="1"/>
  <c r="M67" i="1"/>
  <c r="G508" i="4"/>
  <c r="G507" i="4" s="1"/>
  <c r="G506" i="4" s="1"/>
  <c r="M94" i="1"/>
  <c r="M93" i="1" s="1"/>
  <c r="M133" i="1"/>
  <c r="R133" i="1" s="1"/>
  <c r="M172" i="1"/>
  <c r="M171" i="1" s="1"/>
  <c r="R170" i="1"/>
  <c r="R135" i="1"/>
  <c r="M91" i="1"/>
  <c r="M90" i="1" s="1"/>
  <c r="M182" i="1"/>
  <c r="M180" i="1"/>
  <c r="M179" i="1"/>
  <c r="M161" i="1"/>
  <c r="R161" i="1" s="1"/>
  <c r="M159" i="1"/>
  <c r="R159" i="1" s="1"/>
  <c r="R158" i="1" s="1"/>
  <c r="M157" i="1"/>
  <c r="M149" i="1"/>
  <c r="R149" i="1" s="1"/>
  <c r="M144" i="1"/>
  <c r="M141" i="1"/>
  <c r="R141" i="1" s="1"/>
  <c r="M140" i="1"/>
  <c r="R140" i="1" s="1"/>
  <c r="M139" i="1"/>
  <c r="M134" i="1"/>
  <c r="R134" i="1" s="1"/>
  <c r="M132" i="1"/>
  <c r="S132" i="1" s="1"/>
  <c r="M130" i="1"/>
  <c r="M127" i="1"/>
  <c r="M124" i="1"/>
  <c r="R124" i="1" s="1"/>
  <c r="M122" i="1"/>
  <c r="M118" i="1"/>
  <c r="M116" i="1"/>
  <c r="M114" i="1"/>
  <c r="R114" i="1" s="1"/>
  <c r="M107" i="1"/>
  <c r="G501" i="4"/>
  <c r="G500" i="4" s="1"/>
  <c r="G499" i="4" s="1"/>
  <c r="G492" i="4"/>
  <c r="G491" i="4" s="1"/>
  <c r="G489" i="4"/>
  <c r="G488" i="4" s="1"/>
  <c r="G480" i="4"/>
  <c r="G479" i="4" s="1"/>
  <c r="G477" i="4"/>
  <c r="G476" i="4" s="1"/>
  <c r="G463" i="4"/>
  <c r="G462" i="4" s="1"/>
  <c r="G461" i="4" s="1"/>
  <c r="G451" i="4"/>
  <c r="G449" i="4"/>
  <c r="G410" i="4"/>
  <c r="H410" i="4"/>
  <c r="G404" i="4"/>
  <c r="G403" i="4" s="1"/>
  <c r="G402" i="4" s="1"/>
  <c r="G373" i="4"/>
  <c r="G371" i="4"/>
  <c r="G365" i="4"/>
  <c r="G364" i="4" s="1"/>
  <c r="G363" i="4" s="1"/>
  <c r="G359" i="4"/>
  <c r="G358" i="4" s="1"/>
  <c r="G353" i="4"/>
  <c r="G352" i="4" s="1"/>
  <c r="G351" i="4" s="1"/>
  <c r="G347" i="4"/>
  <c r="G346" i="4" s="1"/>
  <c r="G345" i="4" s="1"/>
  <c r="G341" i="4"/>
  <c r="G340" i="4" s="1"/>
  <c r="G339" i="4" s="1"/>
  <c r="G321" i="4"/>
  <c r="G320" i="4" s="1"/>
  <c r="G319" i="4" s="1"/>
  <c r="G315" i="4"/>
  <c r="G314" i="4" s="1"/>
  <c r="H315" i="4"/>
  <c r="H314" i="4" s="1"/>
  <c r="G311" i="4"/>
  <c r="G310" i="4" s="1"/>
  <c r="G305" i="4"/>
  <c r="G303" i="4"/>
  <c r="G296" i="4"/>
  <c r="G295" i="4" s="1"/>
  <c r="H296" i="4"/>
  <c r="H295" i="4" s="1"/>
  <c r="G293" i="4"/>
  <c r="G292" i="4" s="1"/>
  <c r="G287" i="4"/>
  <c r="G286" i="4" s="1"/>
  <c r="G285" i="4" s="1"/>
  <c r="G280" i="4"/>
  <c r="G279" i="4" s="1"/>
  <c r="G274" i="4"/>
  <c r="G273" i="4" s="1"/>
  <c r="G272" i="4" s="1"/>
  <c r="G267" i="4"/>
  <c r="G265" i="4"/>
  <c r="G257" i="4"/>
  <c r="G254" i="4"/>
  <c r="G248" i="4"/>
  <c r="G247" i="4" s="1"/>
  <c r="G246" i="4" s="1"/>
  <c r="G241" i="4"/>
  <c r="G240" i="4" s="1"/>
  <c r="G239" i="4" s="1"/>
  <c r="G236" i="4" s="1"/>
  <c r="G226" i="4"/>
  <c r="G225" i="4" s="1"/>
  <c r="G224" i="4" s="1"/>
  <c r="G219" i="4"/>
  <c r="G218" i="4" s="1"/>
  <c r="G217" i="4" s="1"/>
  <c r="G213" i="4"/>
  <c r="G212" i="4" s="1"/>
  <c r="G207" i="4"/>
  <c r="G206" i="4" s="1"/>
  <c r="G205" i="4" s="1"/>
  <c r="G201" i="4"/>
  <c r="G200" i="4" s="1"/>
  <c r="G198" i="4"/>
  <c r="G197" i="4" s="1"/>
  <c r="G190" i="4"/>
  <c r="G189" i="4" s="1"/>
  <c r="G188" i="4" s="1"/>
  <c r="G184" i="4"/>
  <c r="G183" i="4" s="1"/>
  <c r="G177" i="4"/>
  <c r="G176" i="4" s="1"/>
  <c r="G175" i="4" s="1"/>
  <c r="G170" i="4"/>
  <c r="G169" i="4" s="1"/>
  <c r="G164" i="4"/>
  <c r="G163" i="4" s="1"/>
  <c r="G147" i="4"/>
  <c r="G139" i="4"/>
  <c r="G138" i="4" s="1"/>
  <c r="G131" i="4"/>
  <c r="G130" i="4" s="1"/>
  <c r="G124" i="4"/>
  <c r="G123" i="4" s="1"/>
  <c r="G122" i="4" s="1"/>
  <c r="G89" i="4"/>
  <c r="G88" i="4" s="1"/>
  <c r="G82" i="4"/>
  <c r="G81" i="4" s="1"/>
  <c r="G80" i="4" s="1"/>
  <c r="G76" i="4"/>
  <c r="G75" i="4" s="1"/>
  <c r="G74" i="4" s="1"/>
  <c r="G70" i="4"/>
  <c r="G69" i="4" s="1"/>
  <c r="G68" i="4" s="1"/>
  <c r="F52" i="4"/>
  <c r="F51" i="4" s="1"/>
  <c r="G46" i="4"/>
  <c r="G44" i="4"/>
  <c r="G35" i="4"/>
  <c r="G29" i="4"/>
  <c r="F44" i="4"/>
  <c r="F35" i="4"/>
  <c r="F29" i="4"/>
  <c r="G17" i="4"/>
  <c r="F20" i="4"/>
  <c r="F19" i="4" s="1"/>
  <c r="F17" i="4"/>
  <c r="F15" i="4"/>
  <c r="F501" i="4"/>
  <c r="F500" i="4" s="1"/>
  <c r="F499" i="4" s="1"/>
  <c r="I503" i="4"/>
  <c r="F201" i="4"/>
  <c r="F200" i="4" s="1"/>
  <c r="F170" i="4"/>
  <c r="F169" i="4" s="1"/>
  <c r="F168" i="4" s="1"/>
  <c r="N79" i="1"/>
  <c r="N39" i="1"/>
  <c r="F492" i="4"/>
  <c r="F491" i="4" s="1"/>
  <c r="F489" i="4"/>
  <c r="F488" i="4" s="1"/>
  <c r="F477" i="4"/>
  <c r="F476" i="4" s="1"/>
  <c r="G550" i="4"/>
  <c r="G549" i="4" s="1"/>
  <c r="G548" i="4" s="1"/>
  <c r="G545" i="4" s="1"/>
  <c r="G457" i="4"/>
  <c r="G456" i="4" s="1"/>
  <c r="G455" i="4" s="1"/>
  <c r="F315" i="4"/>
  <c r="F314" i="4" s="1"/>
  <c r="F480" i="4"/>
  <c r="F479" i="4" s="1"/>
  <c r="F463" i="4"/>
  <c r="F462" i="4" s="1"/>
  <c r="F461" i="4" s="1"/>
  <c r="F451" i="4"/>
  <c r="F449" i="4"/>
  <c r="F410" i="4"/>
  <c r="F409" i="4" s="1"/>
  <c r="F408" i="4" s="1"/>
  <c r="F373" i="4"/>
  <c r="F371" i="4"/>
  <c r="F365" i="4"/>
  <c r="F364" i="4" s="1"/>
  <c r="F363" i="4" s="1"/>
  <c r="F359" i="4"/>
  <c r="F358" i="4" s="1"/>
  <c r="F357" i="4" s="1"/>
  <c r="F353" i="4"/>
  <c r="F352" i="4" s="1"/>
  <c r="F351" i="4" s="1"/>
  <c r="F347" i="4"/>
  <c r="F346" i="4" s="1"/>
  <c r="F345" i="4" s="1"/>
  <c r="F341" i="4"/>
  <c r="F340" i="4" s="1"/>
  <c r="F339" i="4" s="1"/>
  <c r="F321" i="4"/>
  <c r="F320" i="4" s="1"/>
  <c r="F319" i="4" s="1"/>
  <c r="F311" i="4"/>
  <c r="F310" i="4" s="1"/>
  <c r="F305" i="4"/>
  <c r="F303" i="4"/>
  <c r="F296" i="4"/>
  <c r="F287" i="4"/>
  <c r="F286" i="4" s="1"/>
  <c r="F285" i="4" s="1"/>
  <c r="F280" i="4"/>
  <c r="F279" i="4" s="1"/>
  <c r="F278" i="4" s="1"/>
  <c r="F274" i="4"/>
  <c r="F273" i="4" s="1"/>
  <c r="F267" i="4"/>
  <c r="F265" i="4"/>
  <c r="F254" i="4"/>
  <c r="F248" i="4"/>
  <c r="F247" i="4" s="1"/>
  <c r="F246" i="4" s="1"/>
  <c r="F241" i="4"/>
  <c r="F240" i="4" s="1"/>
  <c r="G234" i="4"/>
  <c r="G233" i="4" s="1"/>
  <c r="G232" i="4" s="1"/>
  <c r="G229" i="4" s="1"/>
  <c r="F234" i="4"/>
  <c r="F233" i="4" s="1"/>
  <c r="F232" i="4" s="1"/>
  <c r="F229" i="4" s="1"/>
  <c r="F226" i="4"/>
  <c r="F225" i="4" s="1"/>
  <c r="F219" i="4"/>
  <c r="F218" i="4" s="1"/>
  <c r="F217" i="4" s="1"/>
  <c r="F213" i="4"/>
  <c r="F212" i="4" s="1"/>
  <c r="F211" i="4" s="1"/>
  <c r="F207" i="4"/>
  <c r="F206" i="4" s="1"/>
  <c r="F205" i="4" s="1"/>
  <c r="F198" i="4"/>
  <c r="F197" i="4" s="1"/>
  <c r="F190" i="4"/>
  <c r="F189" i="4" s="1"/>
  <c r="F188" i="4" s="1"/>
  <c r="F184" i="4"/>
  <c r="F183" i="4" s="1"/>
  <c r="F177" i="4"/>
  <c r="F176" i="4" s="1"/>
  <c r="F175" i="4" s="1"/>
  <c r="F172" i="4" s="1"/>
  <c r="F139" i="4"/>
  <c r="F138" i="4" s="1"/>
  <c r="F137" i="4" s="1"/>
  <c r="F131" i="4"/>
  <c r="F130" i="4" s="1"/>
  <c r="F129" i="4" s="1"/>
  <c r="F126" i="4" s="1"/>
  <c r="F124" i="4"/>
  <c r="F123" i="4" s="1"/>
  <c r="F122" i="4" s="1"/>
  <c r="F119" i="4" s="1"/>
  <c r="F110" i="4"/>
  <c r="F109" i="4" s="1"/>
  <c r="F108" i="4" s="1"/>
  <c r="F89" i="4"/>
  <c r="F88" i="4" s="1"/>
  <c r="F82" i="4"/>
  <c r="F81" i="4" s="1"/>
  <c r="F80" i="4" s="1"/>
  <c r="F76" i="4"/>
  <c r="F75" i="4" s="1"/>
  <c r="F70" i="4"/>
  <c r="F69" i="4" s="1"/>
  <c r="F68" i="4" s="1"/>
  <c r="N50" i="1"/>
  <c r="N67" i="1"/>
  <c r="N63" i="1" s="1"/>
  <c r="I297" i="4"/>
  <c r="I316" i="4"/>
  <c r="E444" i="4"/>
  <c r="E399" i="4"/>
  <c r="E298" i="4"/>
  <c r="I294" i="4"/>
  <c r="E269" i="4"/>
  <c r="E243" i="4"/>
  <c r="E193" i="4"/>
  <c r="E141" i="4"/>
  <c r="E89" i="4"/>
  <c r="F60" i="4"/>
  <c r="F59" i="4" s="1"/>
  <c r="F58" i="4" s="1"/>
  <c r="E60" i="4"/>
  <c r="E52" i="4"/>
  <c r="E46" i="4"/>
  <c r="E35" i="4"/>
  <c r="E29" i="4"/>
  <c r="E20" i="4"/>
  <c r="E12" i="4"/>
  <c r="E11" i="4" s="1"/>
  <c r="E6" i="4"/>
  <c r="E646" i="4"/>
  <c r="M191" i="1"/>
  <c r="J23" i="3"/>
  <c r="J495" i="3"/>
  <c r="J473" i="3"/>
  <c r="J466" i="3"/>
  <c r="J459" i="3"/>
  <c r="J439" i="3"/>
  <c r="J432" i="3"/>
  <c r="J424" i="3"/>
  <c r="J419" i="3"/>
  <c r="J410" i="3"/>
  <c r="J407" i="3"/>
  <c r="J390" i="3"/>
  <c r="J383" i="3"/>
  <c r="J376" i="3"/>
  <c r="J367" i="3"/>
  <c r="J360" i="3"/>
  <c r="J352" i="3"/>
  <c r="J343" i="3"/>
  <c r="J332" i="3"/>
  <c r="J318" i="3"/>
  <c r="J307" i="3"/>
  <c r="J298" i="3"/>
  <c r="J291" i="3"/>
  <c r="J275" i="3"/>
  <c r="J272" i="3"/>
  <c r="J260" i="3"/>
  <c r="J249" i="3"/>
  <c r="J240" i="3"/>
  <c r="J232" i="3"/>
  <c r="J229" i="3"/>
  <c r="J222" i="3"/>
  <c r="J215" i="3"/>
  <c r="J204" i="3"/>
  <c r="J195" i="3"/>
  <c r="J188" i="3"/>
  <c r="J184" i="3"/>
  <c r="J172" i="3"/>
  <c r="J163" i="3"/>
  <c r="J156" i="3"/>
  <c r="J149" i="3"/>
  <c r="J140" i="3"/>
  <c r="J129" i="3"/>
  <c r="J119" i="3"/>
  <c r="J112" i="3"/>
  <c r="J102" i="3"/>
  <c r="J91" i="3"/>
  <c r="J67" i="3"/>
  <c r="J57" i="3"/>
  <c r="J49" i="3"/>
  <c r="J38" i="3"/>
  <c r="J32" i="3"/>
  <c r="J17" i="3"/>
  <c r="G406" i="3"/>
  <c r="H406" i="3"/>
  <c r="H31" i="3"/>
  <c r="H27" i="3"/>
  <c r="I497" i="3"/>
  <c r="I486" i="3"/>
  <c r="I475" i="3"/>
  <c r="I468" i="3"/>
  <c r="I461" i="3"/>
  <c r="I451" i="3"/>
  <c r="I454" i="3"/>
  <c r="I441" i="3"/>
  <c r="I444" i="3"/>
  <c r="I434" i="3"/>
  <c r="I421" i="3"/>
  <c r="I423" i="3"/>
  <c r="I426" i="3"/>
  <c r="I409" i="3"/>
  <c r="I412" i="3"/>
  <c r="I402" i="3"/>
  <c r="I392" i="3"/>
  <c r="I385" i="3"/>
  <c r="I378" i="3"/>
  <c r="I369" i="3"/>
  <c r="I362" i="3"/>
  <c r="I354" i="3"/>
  <c r="I355" i="3"/>
  <c r="I345" i="3"/>
  <c r="I347" i="3"/>
  <c r="I334" i="3"/>
  <c r="I320" i="3"/>
  <c r="I321" i="3"/>
  <c r="I323" i="3"/>
  <c r="I309" i="3"/>
  <c r="I311" i="3"/>
  <c r="I293" i="3"/>
  <c r="I294" i="3"/>
  <c r="I296" i="3"/>
  <c r="I297" i="3"/>
  <c r="I300" i="3"/>
  <c r="I286" i="3"/>
  <c r="I274" i="3"/>
  <c r="I277" i="3"/>
  <c r="I279" i="3"/>
  <c r="I262" i="3"/>
  <c r="I263" i="3"/>
  <c r="I265" i="3"/>
  <c r="I251" i="3"/>
  <c r="I242" i="3"/>
  <c r="I231" i="3"/>
  <c r="I234" i="3"/>
  <c r="I224" i="3"/>
  <c r="I217" i="3"/>
  <c r="I206" i="3"/>
  <c r="I197" i="3"/>
  <c r="I186" i="3"/>
  <c r="I187" i="3"/>
  <c r="I190" i="3"/>
  <c r="I174" i="3"/>
  <c r="I165" i="3"/>
  <c r="I158" i="3"/>
  <c r="I151" i="3"/>
  <c r="I142" i="3"/>
  <c r="I131" i="3"/>
  <c r="I121" i="3"/>
  <c r="I114" i="3"/>
  <c r="I104" i="3"/>
  <c r="I105" i="3"/>
  <c r="I106" i="3"/>
  <c r="I107" i="3"/>
  <c r="I69" i="3"/>
  <c r="I70" i="3"/>
  <c r="I71" i="3"/>
  <c r="I72" i="3"/>
  <c r="I74" i="3"/>
  <c r="I75" i="3"/>
  <c r="I76" i="3"/>
  <c r="I77" i="3"/>
  <c r="I78" i="3"/>
  <c r="I79" i="3"/>
  <c r="I80" i="3"/>
  <c r="I81" i="3"/>
  <c r="I83" i="3"/>
  <c r="I85" i="3"/>
  <c r="I86" i="3"/>
  <c r="I87" i="3"/>
  <c r="I88" i="3"/>
  <c r="I89" i="3"/>
  <c r="I90" i="3"/>
  <c r="I95" i="3"/>
  <c r="I96" i="3"/>
  <c r="I97" i="3"/>
  <c r="I51" i="3"/>
  <c r="I53" i="3"/>
  <c r="I55" i="3"/>
  <c r="I56" i="3"/>
  <c r="I59" i="3"/>
  <c r="I60" i="3"/>
  <c r="I61" i="3"/>
  <c r="I62" i="3"/>
  <c r="I34" i="3"/>
  <c r="I36" i="3"/>
  <c r="I37" i="3"/>
  <c r="I40" i="3"/>
  <c r="I19" i="3"/>
  <c r="I21" i="3"/>
  <c r="I22" i="3"/>
  <c r="I25" i="3"/>
  <c r="F276" i="3"/>
  <c r="I276" i="3" s="1"/>
  <c r="F241" i="3"/>
  <c r="I241" i="3" s="1"/>
  <c r="G228" i="3"/>
  <c r="F411" i="3"/>
  <c r="I411" i="3" s="1"/>
  <c r="E411" i="3"/>
  <c r="E410" i="3" s="1"/>
  <c r="F173" i="3"/>
  <c r="I173" i="3"/>
  <c r="G148" i="3"/>
  <c r="E150" i="3"/>
  <c r="F150" i="3"/>
  <c r="I150" i="3" s="1"/>
  <c r="F149" i="3"/>
  <c r="F148" i="3" s="1"/>
  <c r="I148" i="3" s="1"/>
  <c r="G155" i="3"/>
  <c r="H155" i="3"/>
  <c r="F157" i="3"/>
  <c r="I157" i="3"/>
  <c r="F319" i="3"/>
  <c r="H317" i="3"/>
  <c r="H313" i="3" s="1"/>
  <c r="F164" i="3"/>
  <c r="I164" i="3"/>
  <c r="F84" i="3"/>
  <c r="I84" i="3" s="1"/>
  <c r="F73" i="3"/>
  <c r="I73" i="3" s="1"/>
  <c r="F425" i="3"/>
  <c r="E425" i="3"/>
  <c r="E424" i="3"/>
  <c r="H494" i="3"/>
  <c r="G494" i="3"/>
  <c r="G490" i="3" s="1"/>
  <c r="F496" i="3"/>
  <c r="F495" i="3" s="1"/>
  <c r="E496" i="3"/>
  <c r="E495" i="3" s="1"/>
  <c r="E494" i="3" s="1"/>
  <c r="E490" i="3" s="1"/>
  <c r="E488" i="3" s="1"/>
  <c r="H449" i="3"/>
  <c r="G449" i="3"/>
  <c r="G448" i="3" s="1"/>
  <c r="F450" i="3"/>
  <c r="F449" i="3" s="1"/>
  <c r="E450" i="3"/>
  <c r="E449" i="3" s="1"/>
  <c r="E448" i="3" s="1"/>
  <c r="F453" i="3"/>
  <c r="E453" i="3"/>
  <c r="E452" i="3" s="1"/>
  <c r="F443" i="3"/>
  <c r="H442" i="3"/>
  <c r="J442" i="3"/>
  <c r="F440" i="3"/>
  <c r="E440" i="3"/>
  <c r="E439" i="3"/>
  <c r="F408" i="3"/>
  <c r="F407" i="3" s="1"/>
  <c r="E408" i="3"/>
  <c r="E407" i="3" s="1"/>
  <c r="E406" i="3" s="1"/>
  <c r="E250" i="3"/>
  <c r="E249" i="3" s="1"/>
  <c r="E248" i="3" s="1"/>
  <c r="E244" i="3" s="1"/>
  <c r="F250" i="3"/>
  <c r="F249" i="3"/>
  <c r="F248" i="3" s="1"/>
  <c r="F244" i="3" s="1"/>
  <c r="G248" i="3"/>
  <c r="G244" i="3" s="1"/>
  <c r="H248" i="3"/>
  <c r="E164" i="3"/>
  <c r="E163" i="3"/>
  <c r="E162" i="3" s="1"/>
  <c r="E157" i="3"/>
  <c r="E156" i="3" s="1"/>
  <c r="E155" i="3" s="1"/>
  <c r="F233" i="3"/>
  <c r="I233" i="3" s="1"/>
  <c r="E233" i="3"/>
  <c r="E232" i="3"/>
  <c r="E173" i="3"/>
  <c r="E172" i="3" s="1"/>
  <c r="E171" i="3" s="1"/>
  <c r="E167" i="3" s="1"/>
  <c r="H171" i="3"/>
  <c r="H162" i="3"/>
  <c r="G171" i="3"/>
  <c r="G162" i="3"/>
  <c r="F39" i="3"/>
  <c r="F38" i="3" s="1"/>
  <c r="E39" i="3"/>
  <c r="E38" i="3"/>
  <c r="F35" i="3"/>
  <c r="I35" i="3" s="1"/>
  <c r="E35" i="3"/>
  <c r="F33" i="3"/>
  <c r="E33" i="3"/>
  <c r="F24" i="3"/>
  <c r="F23" i="3" s="1"/>
  <c r="I23" i="3" s="1"/>
  <c r="F20" i="3"/>
  <c r="I20" i="3" s="1"/>
  <c r="H16" i="3"/>
  <c r="F18" i="3"/>
  <c r="I18" i="3" s="1"/>
  <c r="E18" i="3"/>
  <c r="F92" i="3"/>
  <c r="E92" i="3"/>
  <c r="H284" i="3"/>
  <c r="H283" i="3" s="1"/>
  <c r="H267" i="3" s="1"/>
  <c r="G284" i="3"/>
  <c r="G283" i="3"/>
  <c r="F285" i="3"/>
  <c r="F284" i="3" s="1"/>
  <c r="E285" i="3"/>
  <c r="E284" i="3" s="1"/>
  <c r="E283" i="3" s="1"/>
  <c r="H393" i="3"/>
  <c r="H389" i="3"/>
  <c r="G393" i="3"/>
  <c r="G389" i="3" s="1"/>
  <c r="F394" i="3"/>
  <c r="F393" i="3"/>
  <c r="E394" i="3"/>
  <c r="E393" i="3" s="1"/>
  <c r="H484" i="3"/>
  <c r="H483" i="3" s="1"/>
  <c r="H479" i="3" s="1"/>
  <c r="H477" i="3" s="1"/>
  <c r="G484" i="3"/>
  <c r="F485" i="3"/>
  <c r="I485" i="3"/>
  <c r="E485" i="3"/>
  <c r="E484" i="3" s="1"/>
  <c r="E483" i="3" s="1"/>
  <c r="E479" i="3" s="1"/>
  <c r="E477" i="3" s="1"/>
  <c r="H472" i="3"/>
  <c r="G472" i="3"/>
  <c r="F474" i="3"/>
  <c r="F473" i="3" s="1"/>
  <c r="E474" i="3"/>
  <c r="E473" i="3" s="1"/>
  <c r="E472" i="3" s="1"/>
  <c r="H465" i="3"/>
  <c r="G465" i="3"/>
  <c r="F467" i="3"/>
  <c r="F466" i="3" s="1"/>
  <c r="E467" i="3"/>
  <c r="H458" i="3"/>
  <c r="G458" i="3"/>
  <c r="F460" i="3"/>
  <c r="F459" i="3" s="1"/>
  <c r="I459" i="3" s="1"/>
  <c r="E460" i="3"/>
  <c r="E459" i="3" s="1"/>
  <c r="E458" i="3" s="1"/>
  <c r="E443" i="3"/>
  <c r="E442" i="3"/>
  <c r="H431" i="3"/>
  <c r="G431" i="3"/>
  <c r="F433" i="3"/>
  <c r="E433" i="3"/>
  <c r="E432" i="3" s="1"/>
  <c r="E431" i="3" s="1"/>
  <c r="F422" i="3"/>
  <c r="E422" i="3"/>
  <c r="H418" i="3"/>
  <c r="G418" i="3"/>
  <c r="F420" i="3"/>
  <c r="I420" i="3" s="1"/>
  <c r="E420" i="3"/>
  <c r="E419" i="3" s="1"/>
  <c r="E418" i="3" s="1"/>
  <c r="H400" i="3"/>
  <c r="J400" i="3" s="1"/>
  <c r="G399" i="3"/>
  <c r="F401" i="3"/>
  <c r="F400" i="3" s="1"/>
  <c r="E401" i="3"/>
  <c r="E400" i="3" s="1"/>
  <c r="E399" i="3" s="1"/>
  <c r="F391" i="3"/>
  <c r="E391" i="3"/>
  <c r="E390" i="3" s="1"/>
  <c r="H382" i="3"/>
  <c r="G382" i="3"/>
  <c r="F384" i="3"/>
  <c r="E384" i="3"/>
  <c r="E383" i="3" s="1"/>
  <c r="E382" i="3" s="1"/>
  <c r="H375" i="3"/>
  <c r="G375" i="3"/>
  <c r="J375" i="3" s="1"/>
  <c r="F377" i="3"/>
  <c r="E377" i="3"/>
  <c r="E376" i="3"/>
  <c r="E375" i="3" s="1"/>
  <c r="H366" i="3"/>
  <c r="G366" i="3"/>
  <c r="F368" i="3"/>
  <c r="E368" i="3"/>
  <c r="E367" i="3"/>
  <c r="E366" i="3" s="1"/>
  <c r="H359" i="3"/>
  <c r="G359" i="3"/>
  <c r="F361" i="3"/>
  <c r="E361" i="3"/>
  <c r="H351" i="3"/>
  <c r="G351" i="3"/>
  <c r="F353" i="3"/>
  <c r="F352" i="3" s="1"/>
  <c r="I352" i="3" s="1"/>
  <c r="E353" i="3"/>
  <c r="E352" i="3" s="1"/>
  <c r="E351" i="3" s="1"/>
  <c r="F346" i="3"/>
  <c r="E346" i="3"/>
  <c r="H342" i="3"/>
  <c r="G342" i="3"/>
  <c r="G338" i="3" s="1"/>
  <c r="F344" i="3"/>
  <c r="E344" i="3"/>
  <c r="E343" i="3" s="1"/>
  <c r="E342" i="3" s="1"/>
  <c r="H331" i="3"/>
  <c r="H327" i="3" s="1"/>
  <c r="G331" i="3"/>
  <c r="F333" i="3"/>
  <c r="F332" i="3" s="1"/>
  <c r="E333" i="3"/>
  <c r="E332" i="3" s="1"/>
  <c r="E331" i="3" s="1"/>
  <c r="E327" i="3" s="1"/>
  <c r="E325" i="3" s="1"/>
  <c r="F322" i="3"/>
  <c r="I322" i="3" s="1"/>
  <c r="E322" i="3"/>
  <c r="E319" i="3"/>
  <c r="F310" i="3"/>
  <c r="I310" i="3" s="1"/>
  <c r="E310" i="3"/>
  <c r="F308" i="3"/>
  <c r="I308" i="3" s="1"/>
  <c r="E308" i="3"/>
  <c r="E307" i="3" s="1"/>
  <c r="E306" i="3" s="1"/>
  <c r="E302" i="3" s="1"/>
  <c r="G290" i="3"/>
  <c r="F299" i="3"/>
  <c r="F298" i="3" s="1"/>
  <c r="E299" i="3"/>
  <c r="E298" i="3" s="1"/>
  <c r="F295" i="3"/>
  <c r="I295" i="3" s="1"/>
  <c r="E295" i="3"/>
  <c r="F292" i="3"/>
  <c r="E292" i="3"/>
  <c r="F278" i="3"/>
  <c r="E278" i="3"/>
  <c r="E276" i="3"/>
  <c r="E275" i="3" s="1"/>
  <c r="F273" i="3"/>
  <c r="I273" i="3" s="1"/>
  <c r="E273" i="3"/>
  <c r="E272" i="3" s="1"/>
  <c r="G259" i="3"/>
  <c r="G255" i="3" s="1"/>
  <c r="F264" i="3"/>
  <c r="I264" i="3" s="1"/>
  <c r="E264" i="3"/>
  <c r="H259" i="3"/>
  <c r="J259" i="3" s="1"/>
  <c r="F261" i="3"/>
  <c r="E261" i="3"/>
  <c r="E260" i="3" s="1"/>
  <c r="E259" i="3" s="1"/>
  <c r="H239" i="3"/>
  <c r="G239" i="3"/>
  <c r="E241" i="3"/>
  <c r="E240" i="3" s="1"/>
  <c r="E239" i="3" s="1"/>
  <c r="F230" i="3"/>
  <c r="E230" i="3"/>
  <c r="E229" i="3" s="1"/>
  <c r="E228" i="3" s="1"/>
  <c r="H221" i="3"/>
  <c r="G221" i="3"/>
  <c r="G210" i="3" s="1"/>
  <c r="F223" i="3"/>
  <c r="E223" i="3"/>
  <c r="E222" i="3"/>
  <c r="E221" i="3"/>
  <c r="H214" i="3"/>
  <c r="G214" i="3"/>
  <c r="F216" i="3"/>
  <c r="E216" i="3"/>
  <c r="E215" i="3" s="1"/>
  <c r="E214" i="3" s="1"/>
  <c r="E210" i="3" s="1"/>
  <c r="E208" i="3" s="1"/>
  <c r="H203" i="3"/>
  <c r="H199" i="3"/>
  <c r="G203" i="3"/>
  <c r="F205" i="3"/>
  <c r="E205" i="3"/>
  <c r="E204" i="3"/>
  <c r="E203" i="3"/>
  <c r="E199" i="3" s="1"/>
  <c r="H194" i="3"/>
  <c r="G194" i="3"/>
  <c r="F196" i="3"/>
  <c r="E196" i="3"/>
  <c r="E195" i="3" s="1"/>
  <c r="E194" i="3" s="1"/>
  <c r="F189" i="3"/>
  <c r="I189" i="3" s="1"/>
  <c r="E189" i="3"/>
  <c r="E188" i="3"/>
  <c r="F185" i="3"/>
  <c r="I185" i="3" s="1"/>
  <c r="E185" i="3"/>
  <c r="E184" i="3" s="1"/>
  <c r="H148" i="3"/>
  <c r="E149" i="3"/>
  <c r="E148" i="3" s="1"/>
  <c r="E144" i="3" s="1"/>
  <c r="H139" i="3"/>
  <c r="H135" i="3" s="1"/>
  <c r="G139" i="3"/>
  <c r="F141" i="3"/>
  <c r="F140" i="3" s="1"/>
  <c r="E141" i="3"/>
  <c r="E140" i="3"/>
  <c r="E139" i="3" s="1"/>
  <c r="E135" i="3" s="1"/>
  <c r="F130" i="3"/>
  <c r="F129" i="3"/>
  <c r="I129" i="3" s="1"/>
  <c r="E130" i="3"/>
  <c r="H126" i="3"/>
  <c r="H125" i="3" s="1"/>
  <c r="G126" i="3"/>
  <c r="G125" i="3" s="1"/>
  <c r="F127" i="3"/>
  <c r="F126" i="3"/>
  <c r="E127" i="3"/>
  <c r="E126" i="3" s="1"/>
  <c r="H118" i="3"/>
  <c r="J118" i="3" s="1"/>
  <c r="G118" i="3"/>
  <c r="F120" i="3"/>
  <c r="E120" i="3"/>
  <c r="E119" i="3" s="1"/>
  <c r="E118" i="3" s="1"/>
  <c r="H111" i="3"/>
  <c r="G111" i="3"/>
  <c r="J111" i="3"/>
  <c r="F113" i="3"/>
  <c r="F112" i="3" s="1"/>
  <c r="E113" i="3"/>
  <c r="E112" i="3" s="1"/>
  <c r="E111" i="3" s="1"/>
  <c r="H101" i="3"/>
  <c r="G101" i="3"/>
  <c r="F103" i="3"/>
  <c r="E103" i="3"/>
  <c r="E102" i="3" s="1"/>
  <c r="E101" i="3" s="1"/>
  <c r="F94" i="3"/>
  <c r="E94" i="3"/>
  <c r="E91" i="3" s="1"/>
  <c r="E84" i="3"/>
  <c r="F82" i="3"/>
  <c r="I82" i="3" s="1"/>
  <c r="E82" i="3"/>
  <c r="E73" i="3"/>
  <c r="F68" i="3"/>
  <c r="I68" i="3" s="1"/>
  <c r="E68" i="3"/>
  <c r="F58" i="3"/>
  <c r="F57" i="3" s="1"/>
  <c r="I57" i="3" s="1"/>
  <c r="E58" i="3"/>
  <c r="E57" i="3" s="1"/>
  <c r="F54" i="3"/>
  <c r="I54" i="3" s="1"/>
  <c r="E54" i="3"/>
  <c r="G48" i="3"/>
  <c r="F52" i="3"/>
  <c r="I52" i="3" s="1"/>
  <c r="E52" i="3"/>
  <c r="H48" i="3"/>
  <c r="F50" i="3"/>
  <c r="E50" i="3"/>
  <c r="E49" i="3" s="1"/>
  <c r="E48" i="3" s="1"/>
  <c r="E24" i="3"/>
  <c r="E23" i="3"/>
  <c r="E20" i="3"/>
  <c r="E17" i="3" s="1"/>
  <c r="E16" i="3" s="1"/>
  <c r="E12" i="3" s="1"/>
  <c r="K54" i="1"/>
  <c r="J90" i="1"/>
  <c r="L73" i="1"/>
  <c r="R73" i="1" s="1"/>
  <c r="K73" i="1"/>
  <c r="J73" i="1"/>
  <c r="N215" i="1"/>
  <c r="N214" i="1" s="1"/>
  <c r="R42" i="1"/>
  <c r="R43" i="1"/>
  <c r="R44" i="1"/>
  <c r="R45" i="1"/>
  <c r="R65" i="1"/>
  <c r="R69" i="1"/>
  <c r="R70" i="1"/>
  <c r="R71" i="1"/>
  <c r="R78" i="1"/>
  <c r="R86" i="1"/>
  <c r="R104" i="1"/>
  <c r="R137" i="1"/>
  <c r="R166" i="1"/>
  <c r="Q40" i="1"/>
  <c r="Q41" i="1"/>
  <c r="Q42" i="1"/>
  <c r="Q43" i="1"/>
  <c r="Q44" i="1"/>
  <c r="Q45" i="1"/>
  <c r="Q55" i="1"/>
  <c r="Q56" i="1"/>
  <c r="Q65" i="1"/>
  <c r="Q68" i="1"/>
  <c r="Q69" i="1"/>
  <c r="Q70" i="1"/>
  <c r="Q71" i="1"/>
  <c r="Q78" i="1"/>
  <c r="Q84" i="1"/>
  <c r="Q85" i="1"/>
  <c r="Q86" i="1"/>
  <c r="Q99" i="1"/>
  <c r="Q101" i="1"/>
  <c r="Q103" i="1"/>
  <c r="Q104" i="1"/>
  <c r="Q107" i="1"/>
  <c r="Q108" i="1"/>
  <c r="Q109" i="1"/>
  <c r="Q110" i="1"/>
  <c r="Q112" i="1"/>
  <c r="Q113" i="1"/>
  <c r="Q114" i="1"/>
  <c r="Q115" i="1"/>
  <c r="Q119" i="1"/>
  <c r="Q120" i="1"/>
  <c r="Q121" i="1"/>
  <c r="Q122" i="1"/>
  <c r="Q123" i="1"/>
  <c r="Q124" i="1"/>
  <c r="Q125" i="1"/>
  <c r="Q127" i="1"/>
  <c r="Q129" i="1"/>
  <c r="Q130" i="1"/>
  <c r="Q131" i="1"/>
  <c r="Q132" i="1"/>
  <c r="Q133" i="1"/>
  <c r="Q134" i="1"/>
  <c r="Q137" i="1"/>
  <c r="Q139" i="1"/>
  <c r="Q140" i="1"/>
  <c r="Q141" i="1"/>
  <c r="Q148" i="1"/>
  <c r="Q149" i="1"/>
  <c r="Q152" i="1"/>
  <c r="Q153" i="1"/>
  <c r="Q157" i="1"/>
  <c r="Q159" i="1"/>
  <c r="Q158" i="1" s="1"/>
  <c r="Q161" i="1"/>
  <c r="Q166" i="1"/>
  <c r="Q172" i="1"/>
  <c r="Q175" i="1"/>
  <c r="Q176" i="1"/>
  <c r="Q177" i="1"/>
  <c r="Q179" i="1"/>
  <c r="Q183" i="1"/>
  <c r="Q185" i="1"/>
  <c r="P40" i="1"/>
  <c r="P41" i="1"/>
  <c r="P42" i="1"/>
  <c r="P43" i="1"/>
  <c r="P44" i="1"/>
  <c r="P55" i="1"/>
  <c r="P54" i="1" s="1"/>
  <c r="P65" i="1"/>
  <c r="P68" i="1"/>
  <c r="P69" i="1"/>
  <c r="P70" i="1"/>
  <c r="P71" i="1"/>
  <c r="P84" i="1"/>
  <c r="P86" i="1"/>
  <c r="P99" i="1"/>
  <c r="P101" i="1"/>
  <c r="P103" i="1"/>
  <c r="P104" i="1"/>
  <c r="P107" i="1"/>
  <c r="P108" i="1"/>
  <c r="P109" i="1"/>
  <c r="P110" i="1"/>
  <c r="P112" i="1"/>
  <c r="P113" i="1"/>
  <c r="P114" i="1"/>
  <c r="P115" i="1"/>
  <c r="P119" i="1"/>
  <c r="P120" i="1"/>
  <c r="P121" i="1"/>
  <c r="P123" i="1"/>
  <c r="P124" i="1"/>
  <c r="P125" i="1"/>
  <c r="P129" i="1"/>
  <c r="P130" i="1"/>
  <c r="P131" i="1"/>
  <c r="P132" i="1"/>
  <c r="P133" i="1"/>
  <c r="P134" i="1"/>
  <c r="P139" i="1"/>
  <c r="P140" i="1"/>
  <c r="P141" i="1"/>
  <c r="P152" i="1"/>
  <c r="P153" i="1"/>
  <c r="P157" i="1"/>
  <c r="P159" i="1"/>
  <c r="P158" i="1" s="1"/>
  <c r="P175" i="1"/>
  <c r="P176" i="1"/>
  <c r="P179" i="1"/>
  <c r="J77" i="1"/>
  <c r="J64" i="1"/>
  <c r="M216" i="1"/>
  <c r="M215" i="1" s="1"/>
  <c r="M214" i="1" s="1"/>
  <c r="M29" i="1" s="1"/>
  <c r="M200" i="1"/>
  <c r="M199" i="1" s="1"/>
  <c r="M165" i="1"/>
  <c r="M136" i="1"/>
  <c r="M64" i="1"/>
  <c r="L216" i="1"/>
  <c r="L215" i="1" s="1"/>
  <c r="L214" i="1" s="1"/>
  <c r="L29" i="1" s="1"/>
  <c r="L200" i="1"/>
  <c r="L199" i="1" s="1"/>
  <c r="K200" i="1"/>
  <c r="K199" i="1" s="1"/>
  <c r="L189" i="1"/>
  <c r="L178" i="1"/>
  <c r="L174" i="1"/>
  <c r="L171" i="1"/>
  <c r="L170" i="1" s="1"/>
  <c r="L167" i="1"/>
  <c r="L158" i="1"/>
  <c r="L156" i="1"/>
  <c r="L155" i="1" s="1"/>
  <c r="L151" i="1"/>
  <c r="L150" i="1" s="1"/>
  <c r="L128" i="1"/>
  <c r="L126" i="1"/>
  <c r="L117" i="1"/>
  <c r="Q117" i="1" s="1"/>
  <c r="L111" i="1"/>
  <c r="L106" i="1"/>
  <c r="L102" i="1"/>
  <c r="L98" i="1"/>
  <c r="Q98" i="1" s="1"/>
  <c r="L95" i="1"/>
  <c r="L94" i="1" s="1"/>
  <c r="L93" i="1" s="1"/>
  <c r="L17" i="1" s="1"/>
  <c r="L83" i="1"/>
  <c r="L82" i="1"/>
  <c r="R82" i="1" s="1"/>
  <c r="L81" i="1"/>
  <c r="R81" i="1" s="1"/>
  <c r="L80" i="1"/>
  <c r="R80" i="1" s="1"/>
  <c r="L77" i="1"/>
  <c r="R77" i="1" s="1"/>
  <c r="L76" i="1"/>
  <c r="R76" i="1" s="1"/>
  <c r="L72" i="1"/>
  <c r="R72" i="1" s="1"/>
  <c r="L64" i="1"/>
  <c r="L54" i="1"/>
  <c r="L49" i="1"/>
  <c r="R49" i="1" s="1"/>
  <c r="L48" i="1"/>
  <c r="L39" i="1"/>
  <c r="K189" i="1"/>
  <c r="K178" i="1"/>
  <c r="K174" i="1"/>
  <c r="K171" i="1"/>
  <c r="K170" i="1" s="1"/>
  <c r="K167" i="1"/>
  <c r="K158" i="1"/>
  <c r="K156" i="1"/>
  <c r="K155" i="1" s="1"/>
  <c r="K151" i="1"/>
  <c r="K150" i="1" s="1"/>
  <c r="K147" i="1"/>
  <c r="K146" i="1" s="1"/>
  <c r="K138" i="1"/>
  <c r="K136" i="1"/>
  <c r="K128" i="1"/>
  <c r="K126" i="1"/>
  <c r="K117" i="1"/>
  <c r="K111" i="1"/>
  <c r="K106" i="1"/>
  <c r="K102" i="1"/>
  <c r="Q102" i="1" s="1"/>
  <c r="K98" i="1"/>
  <c r="K95" i="1"/>
  <c r="K94" i="1" s="1"/>
  <c r="K83" i="1"/>
  <c r="K81" i="1"/>
  <c r="P81" i="1" s="1"/>
  <c r="K80" i="1"/>
  <c r="K77" i="1"/>
  <c r="K76" i="1"/>
  <c r="K72" i="1"/>
  <c r="K64" i="1"/>
  <c r="K51" i="1"/>
  <c r="K49" i="1"/>
  <c r="K48" i="1"/>
  <c r="K39" i="1"/>
  <c r="J216" i="1"/>
  <c r="J215" i="1" s="1"/>
  <c r="J189" i="1"/>
  <c r="J178" i="1"/>
  <c r="J174" i="1"/>
  <c r="J171" i="1"/>
  <c r="J170" i="1" s="1"/>
  <c r="J167" i="1"/>
  <c r="J160" i="1"/>
  <c r="J158" i="1"/>
  <c r="J156" i="1"/>
  <c r="J155" i="1" s="1"/>
  <c r="J151" i="1"/>
  <c r="J150" i="1" s="1"/>
  <c r="J147" i="1"/>
  <c r="J146" i="1" s="1"/>
  <c r="J138" i="1"/>
  <c r="P138" i="1" s="1"/>
  <c r="J128" i="1"/>
  <c r="J117" i="1"/>
  <c r="J111" i="1"/>
  <c r="J106" i="1"/>
  <c r="J102" i="1"/>
  <c r="J100" i="1"/>
  <c r="J98" i="1"/>
  <c r="J95" i="1"/>
  <c r="J94" i="1" s="1"/>
  <c r="J93" i="1" s="1"/>
  <c r="J17" i="1" s="1"/>
  <c r="J83" i="1"/>
  <c r="J82" i="1"/>
  <c r="J81" i="1"/>
  <c r="J76" i="1"/>
  <c r="J72" i="1"/>
  <c r="J54" i="1"/>
  <c r="J52" i="1"/>
  <c r="P52" i="1" s="1"/>
  <c r="J51" i="1"/>
  <c r="J49" i="1"/>
  <c r="J48" i="1"/>
  <c r="J39" i="1"/>
  <c r="L191" i="1"/>
  <c r="K191" i="1"/>
  <c r="J126" i="1"/>
  <c r="L184" i="1"/>
  <c r="K184" i="1"/>
  <c r="J184" i="1"/>
  <c r="K82" i="1"/>
  <c r="J80" i="1"/>
  <c r="L51" i="1"/>
  <c r="R51" i="1" s="1"/>
  <c r="L52" i="1"/>
  <c r="R52" i="1" s="1"/>
  <c r="K52" i="1"/>
  <c r="L165" i="1"/>
  <c r="K165" i="1"/>
  <c r="J165" i="1"/>
  <c r="K216" i="1"/>
  <c r="K215" i="1" s="1"/>
  <c r="K214" i="1" s="1"/>
  <c r="K29" i="1" s="1"/>
  <c r="M162" i="1"/>
  <c r="J162" i="1"/>
  <c r="K160" i="1"/>
  <c r="K162" i="1"/>
  <c r="L160" i="1"/>
  <c r="L162" i="1"/>
  <c r="J191" i="1"/>
  <c r="L100" i="1"/>
  <c r="L136" i="1"/>
  <c r="Q136" i="1" s="1"/>
  <c r="L138" i="1"/>
  <c r="L143" i="1"/>
  <c r="L142" i="1" s="1"/>
  <c r="L147" i="1"/>
  <c r="L146" i="1"/>
  <c r="Q146" i="1" s="1"/>
  <c r="K100" i="1"/>
  <c r="K143" i="1"/>
  <c r="K142" i="1" s="1"/>
  <c r="J136" i="1"/>
  <c r="J143" i="1"/>
  <c r="J142" i="1" s="1"/>
  <c r="L209" i="1"/>
  <c r="M207" i="1"/>
  <c r="L207" i="1"/>
  <c r="M204" i="1"/>
  <c r="M203" i="1" s="1"/>
  <c r="L204" i="1"/>
  <c r="L203" i="1" s="1"/>
  <c r="M197" i="1"/>
  <c r="M196" i="1" s="1"/>
  <c r="L197" i="1"/>
  <c r="L196" i="1" s="1"/>
  <c r="K209" i="1"/>
  <c r="K207" i="1"/>
  <c r="K204" i="1"/>
  <c r="K203" i="1" s="1"/>
  <c r="K197" i="1"/>
  <c r="K196" i="1" s="1"/>
  <c r="J209" i="1"/>
  <c r="J207" i="1"/>
  <c r="J204" i="1"/>
  <c r="J203" i="1" s="1"/>
  <c r="J200" i="1"/>
  <c r="J199" i="1" s="1"/>
  <c r="J197" i="1"/>
  <c r="J196" i="1" s="1"/>
  <c r="O203" i="1"/>
  <c r="N203" i="1"/>
  <c r="O196" i="1"/>
  <c r="O199" i="1"/>
  <c r="N196" i="1"/>
  <c r="N199" i="1"/>
  <c r="H306" i="3"/>
  <c r="H302" i="3" s="1"/>
  <c r="J452" i="3"/>
  <c r="H183" i="3"/>
  <c r="G271" i="3"/>
  <c r="G267" i="3" s="1"/>
  <c r="H228" i="3"/>
  <c r="G183" i="3"/>
  <c r="H271" i="3"/>
  <c r="F156" i="3"/>
  <c r="I156" i="3" s="1"/>
  <c r="F163" i="3"/>
  <c r="I163" i="3"/>
  <c r="H290" i="3"/>
  <c r="G66" i="3"/>
  <c r="G16" i="3"/>
  <c r="E360" i="3"/>
  <c r="E359" i="3" s="1"/>
  <c r="G438" i="3"/>
  <c r="G31" i="3"/>
  <c r="G27" i="3"/>
  <c r="H448" i="3"/>
  <c r="H66" i="3"/>
  <c r="E129" i="3"/>
  <c r="E466" i="3"/>
  <c r="E465" i="3" s="1"/>
  <c r="G317" i="3"/>
  <c r="G306" i="3"/>
  <c r="I496" i="3"/>
  <c r="I474" i="3"/>
  <c r="I467" i="3"/>
  <c r="F410" i="3"/>
  <c r="I410" i="3" s="1"/>
  <c r="F232" i="3"/>
  <c r="I141" i="3"/>
  <c r="F67" i="3"/>
  <c r="I67" i="3" s="1"/>
  <c r="I58" i="3"/>
  <c r="H399" i="3"/>
  <c r="J399" i="3"/>
  <c r="E32" i="3"/>
  <c r="E31" i="3" s="1"/>
  <c r="E27" i="3" s="1"/>
  <c r="E255" i="3"/>
  <c r="J366" i="3"/>
  <c r="F172" i="3"/>
  <c r="F17" i="3"/>
  <c r="F16" i="3" s="1"/>
  <c r="J465" i="3"/>
  <c r="I285" i="3"/>
  <c r="I450" i="3"/>
  <c r="I292" i="3"/>
  <c r="F272" i="3"/>
  <c r="F271" i="3" s="1"/>
  <c r="I271" i="3" s="1"/>
  <c r="F155" i="3"/>
  <c r="I113" i="3"/>
  <c r="F184" i="3"/>
  <c r="I184" i="3" s="1"/>
  <c r="F188" i="3"/>
  <c r="I188" i="3" s="1"/>
  <c r="H255" i="3"/>
  <c r="I278" i="3"/>
  <c r="F275" i="3"/>
  <c r="I353" i="3"/>
  <c r="I361" i="3"/>
  <c r="F360" i="3"/>
  <c r="F359" i="3" s="1"/>
  <c r="I391" i="3"/>
  <c r="F390" i="3"/>
  <c r="F389" i="3"/>
  <c r="F484" i="3"/>
  <c r="F483" i="3" s="1"/>
  <c r="F479" i="3" s="1"/>
  <c r="F477" i="3" s="1"/>
  <c r="I39" i="3"/>
  <c r="I408" i="3"/>
  <c r="F439" i="3"/>
  <c r="I439" i="3" s="1"/>
  <c r="I440" i="3"/>
  <c r="F442" i="3"/>
  <c r="I443" i="3"/>
  <c r="H438" i="3"/>
  <c r="J438" i="3" s="1"/>
  <c r="J472" i="3"/>
  <c r="L67" i="1"/>
  <c r="J67" i="1"/>
  <c r="J63" i="1" s="1"/>
  <c r="J60" i="1" s="1"/>
  <c r="J57" i="1" s="1"/>
  <c r="H12" i="3"/>
  <c r="H10" i="3" s="1"/>
  <c r="J10" i="3" s="1"/>
  <c r="I299" i="3"/>
  <c r="I120" i="3"/>
  <c r="F119" i="3"/>
  <c r="I119" i="3" s="1"/>
  <c r="I130" i="3"/>
  <c r="F204" i="3"/>
  <c r="I205" i="3"/>
  <c r="I401" i="3"/>
  <c r="H167" i="3"/>
  <c r="J167" i="3" s="1"/>
  <c r="H244" i="3"/>
  <c r="J248" i="3"/>
  <c r="I149" i="3"/>
  <c r="M79" i="1"/>
  <c r="I333" i="3"/>
  <c r="J418" i="3"/>
  <c r="I453" i="3"/>
  <c r="F452" i="3"/>
  <c r="F448" i="3" s="1"/>
  <c r="K67" i="1"/>
  <c r="Q67" i="1" s="1"/>
  <c r="I346" i="3"/>
  <c r="I460" i="3"/>
  <c r="I250" i="3"/>
  <c r="H490" i="3"/>
  <c r="J490" i="3" s="1"/>
  <c r="J494" i="3"/>
  <c r="I24" i="3"/>
  <c r="J431" i="3"/>
  <c r="I390" i="3"/>
  <c r="J48" i="3"/>
  <c r="J342" i="3"/>
  <c r="M50" i="1"/>
  <c r="I38" i="3"/>
  <c r="F351" i="3"/>
  <c r="F458" i="3"/>
  <c r="I458" i="3"/>
  <c r="I452" i="3"/>
  <c r="I249" i="3"/>
  <c r="I272" i="3"/>
  <c r="J214" i="3"/>
  <c r="F240" i="3"/>
  <c r="F239" i="3" s="1"/>
  <c r="I239" i="3" s="1"/>
  <c r="G167" i="3"/>
  <c r="J171" i="3"/>
  <c r="J101" i="3"/>
  <c r="J139" i="3"/>
  <c r="I360" i="3"/>
  <c r="J317" i="3"/>
  <c r="G313" i="3"/>
  <c r="J66" i="3"/>
  <c r="H178" i="3"/>
  <c r="I50" i="3"/>
  <c r="F102" i="3"/>
  <c r="F101" i="3" s="1"/>
  <c r="I101" i="3" s="1"/>
  <c r="I103" i="3"/>
  <c r="I384" i="3"/>
  <c r="F383" i="3"/>
  <c r="I33" i="3"/>
  <c r="F32" i="3"/>
  <c r="I422" i="3"/>
  <c r="F419" i="3"/>
  <c r="I419" i="3" s="1"/>
  <c r="F382" i="3"/>
  <c r="I382" i="3" s="1"/>
  <c r="I383" i="3"/>
  <c r="I240" i="3"/>
  <c r="M47" i="1"/>
  <c r="R68" i="1"/>
  <c r="R41" i="1"/>
  <c r="M39" i="1"/>
  <c r="R40" i="1"/>
  <c r="S94" i="1"/>
  <c r="H44" i="3"/>
  <c r="H42" i="3" s="1"/>
  <c r="I248" i="3"/>
  <c r="F404" i="4"/>
  <c r="F403" i="4" s="1"/>
  <c r="F402" i="4" s="1"/>
  <c r="F164" i="4"/>
  <c r="F163" i="4" s="1"/>
  <c r="F162" i="4" s="1"/>
  <c r="F183" i="3"/>
  <c r="G327" i="3"/>
  <c r="G325" i="3" s="1"/>
  <c r="J331" i="3"/>
  <c r="F343" i="3"/>
  <c r="F342" i="3" s="1"/>
  <c r="I342" i="3" s="1"/>
  <c r="I344" i="3"/>
  <c r="J382" i="3"/>
  <c r="H371" i="3"/>
  <c r="I449" i="3"/>
  <c r="G488" i="3"/>
  <c r="I216" i="3"/>
  <c r="F215" i="3"/>
  <c r="I94" i="3"/>
  <c r="F91" i="3"/>
  <c r="F66" i="3" s="1"/>
  <c r="I66" i="3" s="1"/>
  <c r="I275" i="3"/>
  <c r="J271" i="3"/>
  <c r="I261" i="3"/>
  <c r="F260" i="3"/>
  <c r="I260" i="3" s="1"/>
  <c r="J351" i="3"/>
  <c r="I351" i="3"/>
  <c r="I377" i="3"/>
  <c r="F376" i="3"/>
  <c r="I172" i="3"/>
  <c r="F171" i="3"/>
  <c r="F167" i="3" s="1"/>
  <c r="I167" i="3" s="1"/>
  <c r="F162" i="3"/>
  <c r="F144" i="3" s="1"/>
  <c r="I144" i="3" s="1"/>
  <c r="J194" i="3"/>
  <c r="I232" i="3"/>
  <c r="J228" i="3"/>
  <c r="H210" i="3"/>
  <c r="H208" i="3" s="1"/>
  <c r="G135" i="3"/>
  <c r="J135" i="3" s="1"/>
  <c r="I343" i="3"/>
  <c r="F259" i="3"/>
  <c r="F255" i="3" s="1"/>
  <c r="Q174" i="1"/>
  <c r="Q49" i="1"/>
  <c r="H414" i="3"/>
  <c r="J183" i="3"/>
  <c r="G178" i="3"/>
  <c r="J178" i="3" s="1"/>
  <c r="I183" i="3"/>
  <c r="F214" i="3"/>
  <c r="I214" i="3" s="1"/>
  <c r="I215" i="3"/>
  <c r="F31" i="3"/>
  <c r="I32" i="3"/>
  <c r="I196" i="3"/>
  <c r="F195" i="3"/>
  <c r="F194" i="3" s="1"/>
  <c r="I194" i="3" s="1"/>
  <c r="I162" i="3"/>
  <c r="F375" i="3"/>
  <c r="I376" i="3"/>
  <c r="H176" i="3"/>
  <c r="F203" i="3"/>
  <c r="F199" i="3" s="1"/>
  <c r="I204" i="3"/>
  <c r="J27" i="3"/>
  <c r="G12" i="3"/>
  <c r="J16" i="3"/>
  <c r="R48" i="1"/>
  <c r="I223" i="3"/>
  <c r="F222" i="3"/>
  <c r="F221" i="3" s="1"/>
  <c r="F210" i="3" s="1"/>
  <c r="F208" i="3" s="1"/>
  <c r="G483" i="3"/>
  <c r="I483" i="3" s="1"/>
  <c r="I484" i="3"/>
  <c r="H144" i="3"/>
  <c r="J144" i="3" s="1"/>
  <c r="J162" i="3"/>
  <c r="I319" i="3"/>
  <c r="F318" i="3"/>
  <c r="I318" i="3" s="1"/>
  <c r="I155" i="3"/>
  <c r="J155" i="3"/>
  <c r="G144" i="3"/>
  <c r="J148" i="3"/>
  <c r="I400" i="3"/>
  <c r="F399" i="3"/>
  <c r="I399" i="3" s="1"/>
  <c r="I442" i="3"/>
  <c r="F438" i="3"/>
  <c r="I438" i="3" s="1"/>
  <c r="G302" i="3"/>
  <c r="J306" i="3"/>
  <c r="F125" i="3"/>
  <c r="E183" i="3"/>
  <c r="F229" i="3"/>
  <c r="I229" i="3" s="1"/>
  <c r="I230" i="3"/>
  <c r="I112" i="3"/>
  <c r="F111" i="3"/>
  <c r="I111" i="3"/>
  <c r="R95" i="1"/>
  <c r="G199" i="3"/>
  <c r="J199" i="3" s="1"/>
  <c r="J203" i="3"/>
  <c r="J359" i="3"/>
  <c r="H338" i="3"/>
  <c r="F432" i="3"/>
  <c r="I432" i="3" s="1"/>
  <c r="I433" i="3"/>
  <c r="E438" i="3"/>
  <c r="J406" i="3"/>
  <c r="J338" i="3"/>
  <c r="H336" i="3"/>
  <c r="G479" i="3"/>
  <c r="I479" i="3" s="1"/>
  <c r="I195" i="3"/>
  <c r="I222" i="3"/>
  <c r="I375" i="3"/>
  <c r="F27" i="3"/>
  <c r="I31" i="3"/>
  <c r="G176" i="3"/>
  <c r="J176" i="3" s="1"/>
  <c r="F228" i="3"/>
  <c r="I228" i="3" s="1"/>
  <c r="G133" i="3"/>
  <c r="H133" i="3"/>
  <c r="J12" i="3"/>
  <c r="G10" i="3"/>
  <c r="G477" i="3"/>
  <c r="I477" i="3"/>
  <c r="I27" i="3"/>
  <c r="J133" i="3"/>
  <c r="F46" i="4"/>
  <c r="M156" i="1"/>
  <c r="M17" i="1"/>
  <c r="F434" i="4"/>
  <c r="R165" i="1" l="1"/>
  <c r="N195" i="1"/>
  <c r="N24" i="1" s="1"/>
  <c r="Q165" i="1"/>
  <c r="Q184" i="1"/>
  <c r="P51" i="1"/>
  <c r="P98" i="1"/>
  <c r="Q138" i="1"/>
  <c r="S93" i="1"/>
  <c r="N17" i="1"/>
  <c r="M38" i="1"/>
  <c r="P39" i="1"/>
  <c r="R156" i="1"/>
  <c r="M195" i="1"/>
  <c r="M24" i="1" s="1"/>
  <c r="P100" i="1"/>
  <c r="R39" i="1"/>
  <c r="Q64" i="1"/>
  <c r="R64" i="1"/>
  <c r="K206" i="1"/>
  <c r="K202" i="1" s="1"/>
  <c r="K25" i="1" s="1"/>
  <c r="K97" i="1"/>
  <c r="Q160" i="1"/>
  <c r="J173" i="1"/>
  <c r="K135" i="1"/>
  <c r="L47" i="1"/>
  <c r="R47" i="1" s="1"/>
  <c r="M60" i="1"/>
  <c r="J53" i="1"/>
  <c r="K50" i="1"/>
  <c r="P94" i="1"/>
  <c r="P93" i="1" s="1"/>
  <c r="P174" i="1"/>
  <c r="Q111" i="1"/>
  <c r="R136" i="1"/>
  <c r="P64" i="1"/>
  <c r="P151" i="1"/>
  <c r="Q54" i="1"/>
  <c r="R67" i="1"/>
  <c r="S88" i="1"/>
  <c r="R167" i="1"/>
  <c r="J188" i="1"/>
  <c r="J169" i="1" s="1"/>
  <c r="J20" i="1" s="1"/>
  <c r="Q39" i="1"/>
  <c r="L188" i="1"/>
  <c r="P106" i="1"/>
  <c r="O94" i="1"/>
  <c r="O93" i="1" s="1"/>
  <c r="O17" i="1" s="1"/>
  <c r="S17" i="1" s="1"/>
  <c r="J195" i="1"/>
  <c r="J24" i="1" s="1"/>
  <c r="L173" i="1"/>
  <c r="Q151" i="1"/>
  <c r="Q95" i="1"/>
  <c r="Q156" i="1"/>
  <c r="Q100" i="1"/>
  <c r="Q80" i="1"/>
  <c r="O195" i="1"/>
  <c r="O24" i="1" s="1"/>
  <c r="P72" i="1"/>
  <c r="K79" i="1"/>
  <c r="P102" i="1"/>
  <c r="Q167" i="1"/>
  <c r="K188" i="1"/>
  <c r="P188" i="1" s="1"/>
  <c r="L97" i="1"/>
  <c r="Q126" i="1"/>
  <c r="Q178" i="1"/>
  <c r="P73" i="1"/>
  <c r="O84" i="1"/>
  <c r="S84" i="1" s="1"/>
  <c r="M160" i="1"/>
  <c r="S160" i="1" s="1"/>
  <c r="P216" i="1"/>
  <c r="P156" i="1"/>
  <c r="K195" i="1"/>
  <c r="K24" i="1" s="1"/>
  <c r="J105" i="1"/>
  <c r="J154" i="1"/>
  <c r="K105" i="1"/>
  <c r="M63" i="1"/>
  <c r="S63" i="1" s="1"/>
  <c r="O79" i="1"/>
  <c r="S79" i="1" s="1"/>
  <c r="F562" i="4"/>
  <c r="F553" i="4" s="1"/>
  <c r="H565" i="4"/>
  <c r="N206" i="1"/>
  <c r="N202" i="1" s="1"/>
  <c r="O153" i="1"/>
  <c r="I314" i="4"/>
  <c r="O115" i="1"/>
  <c r="H17" i="4"/>
  <c r="I17" i="4" s="1"/>
  <c r="O99" i="1"/>
  <c r="O98" i="1" s="1"/>
  <c r="O119" i="1"/>
  <c r="O123" i="1"/>
  <c r="H334" i="4"/>
  <c r="O87" i="1"/>
  <c r="O75" i="1"/>
  <c r="S75" i="1" s="1"/>
  <c r="O64" i="1"/>
  <c r="S64" i="1" s="1"/>
  <c r="N53" i="1"/>
  <c r="O60" i="1"/>
  <c r="S60" i="1" s="1"/>
  <c r="O57" i="1"/>
  <c r="S57" i="1" s="1"/>
  <c r="O54" i="1"/>
  <c r="M100" i="1"/>
  <c r="R100" i="1" s="1"/>
  <c r="M177" i="1"/>
  <c r="O110" i="1"/>
  <c r="F253" i="4"/>
  <c r="F252" i="4" s="1"/>
  <c r="F243" i="4" s="1"/>
  <c r="O189" i="1"/>
  <c r="O188" i="1" s="1"/>
  <c r="O177" i="1"/>
  <c r="S139" i="1"/>
  <c r="S114" i="1"/>
  <c r="O103" i="1"/>
  <c r="O102" i="1" s="1"/>
  <c r="O131" i="1"/>
  <c r="O101" i="1"/>
  <c r="O100" i="1" s="1"/>
  <c r="O120" i="1"/>
  <c r="F448" i="4"/>
  <c r="F447" i="4" s="1"/>
  <c r="H82" i="4"/>
  <c r="H81" i="4" s="1"/>
  <c r="I81" i="4" s="1"/>
  <c r="H219" i="4"/>
  <c r="H218" i="4" s="1"/>
  <c r="H321" i="4"/>
  <c r="I321" i="4" s="1"/>
  <c r="G448" i="4"/>
  <c r="G447" i="4" s="1"/>
  <c r="H469" i="4"/>
  <c r="H468" i="4" s="1"/>
  <c r="G603" i="4"/>
  <c r="G602" i="4" s="1"/>
  <c r="G599" i="4" s="1"/>
  <c r="I315" i="4"/>
  <c r="S122" i="1"/>
  <c r="H541" i="4"/>
  <c r="I543" i="4"/>
  <c r="S133" i="1"/>
  <c r="F641" i="4"/>
  <c r="F640" i="4" s="1"/>
  <c r="F586" i="4"/>
  <c r="F585" i="4" s="1"/>
  <c r="G594" i="4"/>
  <c r="G593" i="4" s="1"/>
  <c r="G586" i="4"/>
  <c r="G585" i="4" s="1"/>
  <c r="S180" i="1"/>
  <c r="G578" i="4"/>
  <c r="F594" i="4"/>
  <c r="F593" i="4" s="1"/>
  <c r="I606" i="4"/>
  <c r="S156" i="1"/>
  <c r="S176" i="1"/>
  <c r="F302" i="4"/>
  <c r="F301" i="4" s="1"/>
  <c r="H248" i="4"/>
  <c r="H247" i="4" s="1"/>
  <c r="H246" i="4" s="1"/>
  <c r="I244" i="4" s="1"/>
  <c r="F571" i="4"/>
  <c r="S110" i="1"/>
  <c r="P181" i="1"/>
  <c r="N184" i="1"/>
  <c r="H589" i="4"/>
  <c r="H586" i="4" s="1"/>
  <c r="H585" i="4" s="1"/>
  <c r="H463" i="4"/>
  <c r="H462" i="4" s="1"/>
  <c r="H489" i="4"/>
  <c r="H488" i="4" s="1"/>
  <c r="I488" i="4" s="1"/>
  <c r="M111" i="1"/>
  <c r="R111" i="1" s="1"/>
  <c r="H523" i="4"/>
  <c r="H522" i="4" s="1"/>
  <c r="R115" i="1"/>
  <c r="H177" i="4"/>
  <c r="H176" i="4" s="1"/>
  <c r="H198" i="4"/>
  <c r="H197" i="4" s="1"/>
  <c r="H213" i="4"/>
  <c r="H212" i="4" s="1"/>
  <c r="H303" i="4"/>
  <c r="I303" i="4" s="1"/>
  <c r="H341" i="4"/>
  <c r="H340" i="4" s="1"/>
  <c r="H449" i="4"/>
  <c r="I449" i="4" s="1"/>
  <c r="H508" i="4"/>
  <c r="H507" i="4" s="1"/>
  <c r="H506" i="4" s="1"/>
  <c r="H110" i="4"/>
  <c r="I110" i="4" s="1"/>
  <c r="S181" i="1"/>
  <c r="H579" i="4"/>
  <c r="H595" i="4"/>
  <c r="I595" i="4" s="1"/>
  <c r="H597" i="4"/>
  <c r="I597" i="4" s="1"/>
  <c r="H550" i="4"/>
  <c r="I550" i="4" s="1"/>
  <c r="H436" i="4"/>
  <c r="F475" i="4"/>
  <c r="H241" i="4"/>
  <c r="I241" i="4" s="1"/>
  <c r="H274" i="4"/>
  <c r="I274" i="4" s="1"/>
  <c r="H365" i="4"/>
  <c r="H364" i="4" s="1"/>
  <c r="H363" i="4" s="1"/>
  <c r="I361" i="4" s="1"/>
  <c r="H492" i="4"/>
  <c r="I492" i="4" s="1"/>
  <c r="H576" i="4"/>
  <c r="I576" i="4" s="1"/>
  <c r="H529" i="4"/>
  <c r="H528" i="4" s="1"/>
  <c r="I528" i="4" s="1"/>
  <c r="S124" i="1"/>
  <c r="H190" i="4"/>
  <c r="H189" i="4" s="1"/>
  <c r="I189" i="4" s="1"/>
  <c r="G370" i="4"/>
  <c r="G369" i="4" s="1"/>
  <c r="S113" i="1"/>
  <c r="G482" i="4"/>
  <c r="S168" i="1"/>
  <c r="S183" i="1"/>
  <c r="S161" i="1"/>
  <c r="M158" i="1"/>
  <c r="F264" i="4"/>
  <c r="F263" i="4" s="1"/>
  <c r="F260" i="4" s="1"/>
  <c r="F12" i="4"/>
  <c r="F11" i="4" s="1"/>
  <c r="G12" i="4"/>
  <c r="H29" i="4"/>
  <c r="I29" i="4" s="1"/>
  <c r="H226" i="4"/>
  <c r="I226" i="4" s="1"/>
  <c r="H265" i="4"/>
  <c r="I265" i="4" s="1"/>
  <c r="S130" i="1"/>
  <c r="F578" i="4"/>
  <c r="E589" i="4"/>
  <c r="E587" i="4" s="1"/>
  <c r="N117" i="1"/>
  <c r="G28" i="4"/>
  <c r="G27" i="4" s="1"/>
  <c r="N111" i="1"/>
  <c r="G264" i="4"/>
  <c r="G263" i="4" s="1"/>
  <c r="G260" i="4" s="1"/>
  <c r="R151" i="1"/>
  <c r="O124" i="1"/>
  <c r="N147" i="1"/>
  <c r="N146" i="1" s="1"/>
  <c r="O161" i="1"/>
  <c r="O160" i="1" s="1"/>
  <c r="G196" i="4"/>
  <c r="I220" i="4"/>
  <c r="O181" i="1"/>
  <c r="G626" i="4"/>
  <c r="I632" i="4"/>
  <c r="E642" i="4"/>
  <c r="I66" i="4"/>
  <c r="G253" i="4"/>
  <c r="G252" i="4" s="1"/>
  <c r="G243" i="4" s="1"/>
  <c r="S131" i="1"/>
  <c r="O140" i="1"/>
  <c r="N143" i="1"/>
  <c r="N142" i="1" s="1"/>
  <c r="O175" i="1"/>
  <c r="O187" i="1"/>
  <c r="F619" i="4"/>
  <c r="F370" i="4"/>
  <c r="F369" i="4" s="1"/>
  <c r="H59" i="4"/>
  <c r="I59" i="4" s="1"/>
  <c r="O176" i="1"/>
  <c r="O148" i="1"/>
  <c r="O209" i="1"/>
  <c r="O206" i="1" s="1"/>
  <c r="O202" i="1" s="1"/>
  <c r="O25" i="1" s="1"/>
  <c r="H644" i="4"/>
  <c r="F626" i="4"/>
  <c r="I30" i="4"/>
  <c r="I185" i="4"/>
  <c r="O149" i="1"/>
  <c r="H184" i="4"/>
  <c r="H183" i="4" s="1"/>
  <c r="I306" i="4"/>
  <c r="H305" i="4"/>
  <c r="I348" i="4"/>
  <c r="H347" i="4"/>
  <c r="I452" i="4"/>
  <c r="H451" i="4"/>
  <c r="I451" i="4" s="1"/>
  <c r="I582" i="4"/>
  <c r="H581" i="4"/>
  <c r="I581" i="4" s="1"/>
  <c r="O145" i="1"/>
  <c r="I140" i="4"/>
  <c r="H139" i="4"/>
  <c r="H138" i="4" s="1"/>
  <c r="I138" i="4" s="1"/>
  <c r="I609" i="4"/>
  <c r="H608" i="4"/>
  <c r="I608" i="4" s="1"/>
  <c r="O134" i="1"/>
  <c r="H353" i="4"/>
  <c r="H352" i="4" s="1"/>
  <c r="S179" i="1"/>
  <c r="R179" i="1"/>
  <c r="H495" i="4"/>
  <c r="H494" i="4" s="1"/>
  <c r="G571" i="4"/>
  <c r="G570" i="4" s="1"/>
  <c r="R148" i="1"/>
  <c r="M147" i="1"/>
  <c r="R147" i="1" s="1"/>
  <c r="H604" i="4"/>
  <c r="N128" i="1"/>
  <c r="N138" i="1"/>
  <c r="N135" i="1" s="1"/>
  <c r="N178" i="1"/>
  <c r="H624" i="4"/>
  <c r="G635" i="4"/>
  <c r="I636" i="4"/>
  <c r="I45" i="4"/>
  <c r="O127" i="1"/>
  <c r="O126" i="1" s="1"/>
  <c r="I61" i="4"/>
  <c r="O179" i="1"/>
  <c r="I90" i="4"/>
  <c r="O129" i="1"/>
  <c r="I328" i="4"/>
  <c r="H327" i="4"/>
  <c r="H326" i="4" s="1"/>
  <c r="H325" i="4" s="1"/>
  <c r="I430" i="4"/>
  <c r="P168" i="1" s="1"/>
  <c r="O168" i="1"/>
  <c r="O167" i="1" s="1"/>
  <c r="H429" i="4"/>
  <c r="H428" i="4" s="1"/>
  <c r="I428" i="4" s="1"/>
  <c r="I478" i="4"/>
  <c r="H477" i="4"/>
  <c r="I477" i="4" s="1"/>
  <c r="I573" i="4"/>
  <c r="H572" i="4"/>
  <c r="I572" i="4" s="1"/>
  <c r="I21" i="4"/>
  <c r="H201" i="4"/>
  <c r="H200" i="4" s="1"/>
  <c r="I200" i="4" s="1"/>
  <c r="H280" i="4"/>
  <c r="G494" i="4"/>
  <c r="H116" i="4"/>
  <c r="I116" i="4" s="1"/>
  <c r="H536" i="4"/>
  <c r="H535" i="4" s="1"/>
  <c r="H534" i="4" s="1"/>
  <c r="I14" i="4"/>
  <c r="I37" i="4"/>
  <c r="I41" i="4"/>
  <c r="O139" i="1"/>
  <c r="I53" i="4"/>
  <c r="H52" i="4"/>
  <c r="H51" i="4" s="1"/>
  <c r="I71" i="4"/>
  <c r="O185" i="1"/>
  <c r="I288" i="4"/>
  <c r="H287" i="4"/>
  <c r="H286" i="4" s="1"/>
  <c r="H285" i="4" s="1"/>
  <c r="I283" i="4" s="1"/>
  <c r="I374" i="4"/>
  <c r="H373" i="4"/>
  <c r="I373" i="4" s="1"/>
  <c r="O113" i="1"/>
  <c r="O122" i="1"/>
  <c r="O180" i="1"/>
  <c r="O183" i="1"/>
  <c r="H620" i="4"/>
  <c r="R103" i="1"/>
  <c r="F282" i="4"/>
  <c r="H44" i="4"/>
  <c r="I44" i="4" s="1"/>
  <c r="H131" i="4"/>
  <c r="H164" i="4"/>
  <c r="H163" i="4" s="1"/>
  <c r="H501" i="4"/>
  <c r="H500" i="4" s="1"/>
  <c r="S157" i="1"/>
  <c r="H13" i="4"/>
  <c r="I13" i="4" s="1"/>
  <c r="O118" i="1"/>
  <c r="O130" i="1"/>
  <c r="O157" i="1"/>
  <c r="G619" i="4"/>
  <c r="H627" i="4"/>
  <c r="F28" i="4"/>
  <c r="F27" i="4" s="1"/>
  <c r="E613" i="4"/>
  <c r="E611" i="4" s="1"/>
  <c r="E28" i="4"/>
  <c r="E27" i="4" s="1"/>
  <c r="E8" i="4" s="1"/>
  <c r="S182" i="1"/>
  <c r="S108" i="1"/>
  <c r="H89" i="4"/>
  <c r="H88" i="4" s="1"/>
  <c r="O109" i="1"/>
  <c r="S120" i="1"/>
  <c r="O144" i="1"/>
  <c r="O152" i="1"/>
  <c r="O156" i="1"/>
  <c r="O172" i="1"/>
  <c r="O171" i="1" s="1"/>
  <c r="O170" i="1" s="1"/>
  <c r="E634" i="4"/>
  <c r="E629" i="4" s="1"/>
  <c r="E627" i="4" s="1"/>
  <c r="S121" i="1"/>
  <c r="S101" i="1"/>
  <c r="O114" i="1"/>
  <c r="O121" i="1"/>
  <c r="O125" i="1"/>
  <c r="O133" i="1"/>
  <c r="O141" i="1"/>
  <c r="S149" i="1"/>
  <c r="N151" i="1"/>
  <c r="N150" i="1" s="1"/>
  <c r="N155" i="1"/>
  <c r="O159" i="1"/>
  <c r="O158" i="1" s="1"/>
  <c r="O182" i="1"/>
  <c r="N106" i="1"/>
  <c r="H611" i="4"/>
  <c r="H610" i="4" s="1"/>
  <c r="I610" i="4" s="1"/>
  <c r="O108" i="1"/>
  <c r="S91" i="1"/>
  <c r="O67" i="1"/>
  <c r="S67" i="1" s="1"/>
  <c r="S68" i="1"/>
  <c r="O50" i="1"/>
  <c r="S50" i="1" s="1"/>
  <c r="N38" i="1"/>
  <c r="S38" i="1" s="1"/>
  <c r="O47" i="1"/>
  <c r="S47" i="1" s="1"/>
  <c r="O39" i="1"/>
  <c r="S39" i="1" s="1"/>
  <c r="Q188" i="1"/>
  <c r="S171" i="1"/>
  <c r="S115" i="1"/>
  <c r="S172" i="1"/>
  <c r="S102" i="1"/>
  <c r="S159" i="1"/>
  <c r="R130" i="1"/>
  <c r="S140" i="1"/>
  <c r="J75" i="1"/>
  <c r="P49" i="1"/>
  <c r="M151" i="1"/>
  <c r="S107" i="1"/>
  <c r="S103" i="1"/>
  <c r="R122" i="1"/>
  <c r="S152" i="1"/>
  <c r="S99" i="1"/>
  <c r="M155" i="1"/>
  <c r="R113" i="1"/>
  <c r="R94" i="1"/>
  <c r="R93" i="1" s="1"/>
  <c r="Q81" i="1"/>
  <c r="L135" i="1"/>
  <c r="P189" i="1"/>
  <c r="L79" i="1"/>
  <c r="L74" i="1" s="1"/>
  <c r="K173" i="1"/>
  <c r="P173" i="1" s="1"/>
  <c r="K93" i="1"/>
  <c r="K17" i="1" s="1"/>
  <c r="P17" i="1" s="1"/>
  <c r="Q189" i="1"/>
  <c r="Q72" i="1"/>
  <c r="Q77" i="1"/>
  <c r="P95" i="1"/>
  <c r="S134" i="1"/>
  <c r="S185" i="1"/>
  <c r="S109" i="1"/>
  <c r="N100" i="1"/>
  <c r="S112" i="1"/>
  <c r="Q128" i="1"/>
  <c r="M170" i="1"/>
  <c r="S170" i="1" s="1"/>
  <c r="S123" i="1"/>
  <c r="R157" i="1"/>
  <c r="Q94" i="1"/>
  <c r="Q93" i="1" s="1"/>
  <c r="Q147" i="1"/>
  <c r="Q171" i="1"/>
  <c r="J47" i="1"/>
  <c r="S118" i="1"/>
  <c r="S87" i="1"/>
  <c r="N174" i="1"/>
  <c r="N158" i="1"/>
  <c r="H292" i="4"/>
  <c r="I293" i="4"/>
  <c r="H403" i="4"/>
  <c r="I403" i="4" s="1"/>
  <c r="P170" i="1" s="1"/>
  <c r="I404" i="4"/>
  <c r="G108" i="4"/>
  <c r="G105" i="4" s="1"/>
  <c r="F295" i="4"/>
  <c r="I295" i="4" s="1"/>
  <c r="I296" i="4"/>
  <c r="H442" i="4"/>
  <c r="I443" i="4"/>
  <c r="I15" i="4"/>
  <c r="R109" i="1"/>
  <c r="H409" i="4"/>
  <c r="I410" i="4"/>
  <c r="R129" i="1"/>
  <c r="S129" i="1"/>
  <c r="H80" i="4"/>
  <c r="I78" i="4" s="1"/>
  <c r="I201" i="4"/>
  <c r="M106" i="1"/>
  <c r="R107" i="1"/>
  <c r="M126" i="1"/>
  <c r="R126" i="1" s="1"/>
  <c r="S127" i="1"/>
  <c r="I405" i="4"/>
  <c r="H234" i="4"/>
  <c r="H457" i="4"/>
  <c r="H46" i="4"/>
  <c r="I46" i="4" s="1"/>
  <c r="I69" i="4"/>
  <c r="H124" i="4"/>
  <c r="I16" i="4"/>
  <c r="I92" i="4"/>
  <c r="R99" i="1"/>
  <c r="H170" i="4"/>
  <c r="H254" i="4"/>
  <c r="I254" i="4" s="1"/>
  <c r="H20" i="4"/>
  <c r="I154" i="4"/>
  <c r="H257" i="4"/>
  <c r="I259" i="4"/>
  <c r="H371" i="4"/>
  <c r="I371" i="4" s="1"/>
  <c r="I372" i="4"/>
  <c r="H516" i="4"/>
  <c r="I70" i="4"/>
  <c r="H76" i="4"/>
  <c r="H267" i="4"/>
  <c r="I267" i="4" s="1"/>
  <c r="H311" i="4"/>
  <c r="H359" i="4"/>
  <c r="H527" i="4"/>
  <c r="I525" i="4" s="1"/>
  <c r="G309" i="4"/>
  <c r="G182" i="4"/>
  <c r="G179" i="4" s="1"/>
  <c r="G146" i="4"/>
  <c r="G87" i="4"/>
  <c r="G84" i="4" s="1"/>
  <c r="Q135" i="1"/>
  <c r="H35" i="4"/>
  <c r="I35" i="4" s="1"/>
  <c r="G467" i="4"/>
  <c r="Q83" i="1"/>
  <c r="P83" i="1"/>
  <c r="Q106" i="1"/>
  <c r="E10" i="3"/>
  <c r="F49" i="3"/>
  <c r="F291" i="3"/>
  <c r="I291" i="3" s="1"/>
  <c r="J31" i="3"/>
  <c r="M206" i="1"/>
  <c r="M202" i="1" s="1"/>
  <c r="M25" i="1" s="1"/>
  <c r="M26" i="1" s="1"/>
  <c r="F535" i="4"/>
  <c r="F534" i="4" s="1"/>
  <c r="F105" i="4"/>
  <c r="J302" i="3"/>
  <c r="J206" i="1"/>
  <c r="L50" i="1"/>
  <c r="L105" i="1"/>
  <c r="Q150" i="1"/>
  <c r="E67" i="3"/>
  <c r="J239" i="3"/>
  <c r="J313" i="3"/>
  <c r="F196" i="4"/>
  <c r="G302" i="4"/>
  <c r="R189" i="1"/>
  <c r="I203" i="3"/>
  <c r="I259" i="3"/>
  <c r="I102" i="3"/>
  <c r="I17" i="3"/>
  <c r="L63" i="1"/>
  <c r="L60" i="1" s="1"/>
  <c r="L57" i="1" s="1"/>
  <c r="J135" i="1"/>
  <c r="J79" i="1"/>
  <c r="J50" i="1"/>
  <c r="P150" i="1"/>
  <c r="P80" i="1"/>
  <c r="P117" i="1"/>
  <c r="E291" i="3"/>
  <c r="E290" i="3" s="1"/>
  <c r="E338" i="3"/>
  <c r="I368" i="3"/>
  <c r="F367" i="3"/>
  <c r="F442" i="4"/>
  <c r="F441" i="4" s="1"/>
  <c r="F440" i="4" s="1"/>
  <c r="F118" i="3"/>
  <c r="I118" i="3" s="1"/>
  <c r="P67" i="1"/>
  <c r="Q52" i="1"/>
  <c r="P128" i="1"/>
  <c r="Q48" i="1"/>
  <c r="K47" i="1"/>
  <c r="L75" i="1"/>
  <c r="R75" i="1" s="1"/>
  <c r="E66" i="3"/>
  <c r="E318" i="3"/>
  <c r="E317" i="3" s="1"/>
  <c r="E313" i="3" s="1"/>
  <c r="I425" i="3"/>
  <c r="F424" i="3"/>
  <c r="I424" i="3" s="1"/>
  <c r="S90" i="1"/>
  <c r="J290" i="3"/>
  <c r="J202" i="1"/>
  <c r="J25" i="1" s="1"/>
  <c r="L195" i="1"/>
  <c r="L24" i="1" s="1"/>
  <c r="L206" i="1"/>
  <c r="L202" i="1" s="1"/>
  <c r="L25" i="1" s="1"/>
  <c r="J97" i="1"/>
  <c r="P111" i="1"/>
  <c r="P178" i="1"/>
  <c r="L169" i="1"/>
  <c r="L20" i="1" s="1"/>
  <c r="E125" i="3"/>
  <c r="E271" i="3"/>
  <c r="E267" i="3" s="1"/>
  <c r="J458" i="3"/>
  <c r="N74" i="1"/>
  <c r="M54" i="1"/>
  <c r="M83" i="1"/>
  <c r="M74" i="1" s="1"/>
  <c r="G211" i="4"/>
  <c r="F514" i="4"/>
  <c r="F97" i="4"/>
  <c r="F96" i="4" s="1"/>
  <c r="F93" i="4" s="1"/>
  <c r="F239" i="4"/>
  <c r="G521" i="4"/>
  <c r="F74" i="4"/>
  <c r="F506" i="4"/>
  <c r="G137" i="4"/>
  <c r="G162" i="4"/>
  <c r="F332" i="4"/>
  <c r="F145" i="4"/>
  <c r="G119" i="4"/>
  <c r="F87" i="4"/>
  <c r="F84" i="4" s="1"/>
  <c r="F182" i="4"/>
  <c r="Q170" i="1"/>
  <c r="F224" i="4"/>
  <c r="F134" i="4"/>
  <c r="F272" i="4"/>
  <c r="F269" i="4" s="1"/>
  <c r="F487" i="4"/>
  <c r="F309" i="4"/>
  <c r="F603" i="4"/>
  <c r="S98" i="1"/>
  <c r="R98" i="1"/>
  <c r="M117" i="1"/>
  <c r="R55" i="1"/>
  <c r="R54" i="1" s="1"/>
  <c r="R119" i="1"/>
  <c r="S119" i="1"/>
  <c r="F325" i="4"/>
  <c r="G172" i="4"/>
  <c r="G129" i="4"/>
  <c r="P215" i="1"/>
  <c r="J214" i="1"/>
  <c r="L154" i="1"/>
  <c r="Q155" i="1"/>
  <c r="F48" i="3"/>
  <c r="I49" i="3"/>
  <c r="F465" i="3"/>
  <c r="I465" i="3" s="1"/>
  <c r="I466" i="3"/>
  <c r="F472" i="3"/>
  <c r="I472" i="3" s="1"/>
  <c r="I473" i="3"/>
  <c r="I284" i="3"/>
  <c r="F283" i="3"/>
  <c r="I407" i="3"/>
  <c r="F406" i="3"/>
  <c r="J448" i="3"/>
  <c r="I448" i="3"/>
  <c r="G414" i="3"/>
  <c r="G168" i="4"/>
  <c r="P155" i="1"/>
  <c r="K154" i="1"/>
  <c r="J210" i="3"/>
  <c r="G208" i="3"/>
  <c r="I208" i="3" s="1"/>
  <c r="I210" i="3"/>
  <c r="H325" i="3"/>
  <c r="J325" i="3" s="1"/>
  <c r="J327" i="3"/>
  <c r="G371" i="3"/>
  <c r="I389" i="3"/>
  <c r="J389" i="3"/>
  <c r="H253" i="3"/>
  <c r="J267" i="3"/>
  <c r="F399" i="4"/>
  <c r="G291" i="4"/>
  <c r="G357" i="4"/>
  <c r="E44" i="3"/>
  <c r="E42" i="3" s="1"/>
  <c r="E133" i="3"/>
  <c r="E414" i="3"/>
  <c r="R17" i="1"/>
  <c r="I359" i="3"/>
  <c r="F290" i="3"/>
  <c r="I290" i="3" s="1"/>
  <c r="I298" i="3"/>
  <c r="J244" i="3"/>
  <c r="I244" i="3"/>
  <c r="F178" i="3"/>
  <c r="F176" i="3" s="1"/>
  <c r="I176" i="3" s="1"/>
  <c r="E178" i="3"/>
  <c r="E176" i="3" s="1"/>
  <c r="E253" i="3"/>
  <c r="I406" i="3"/>
  <c r="I16" i="3"/>
  <c r="F12" i="3"/>
  <c r="G44" i="3"/>
  <c r="I125" i="3"/>
  <c r="J125" i="3"/>
  <c r="I140" i="3"/>
  <c r="F139" i="3"/>
  <c r="J255" i="3"/>
  <c r="G253" i="3"/>
  <c r="I255" i="3"/>
  <c r="F331" i="3"/>
  <c r="I332" i="3"/>
  <c r="I495" i="3"/>
  <c r="F494" i="3"/>
  <c r="R102" i="1"/>
  <c r="G440" i="4"/>
  <c r="G278" i="4"/>
  <c r="F371" i="3"/>
  <c r="J208" i="3"/>
  <c r="J371" i="3"/>
  <c r="E389" i="3"/>
  <c r="E371" i="3" s="1"/>
  <c r="E336" i="3" s="1"/>
  <c r="F317" i="3"/>
  <c r="F431" i="3"/>
  <c r="I431" i="3" s="1"/>
  <c r="I171" i="3"/>
  <c r="I91" i="3"/>
  <c r="F418" i="3"/>
  <c r="H488" i="3"/>
  <c r="J488" i="3" s="1"/>
  <c r="K63" i="1"/>
  <c r="Q51" i="1"/>
  <c r="Q82" i="1"/>
  <c r="F307" i="3"/>
  <c r="G409" i="4"/>
  <c r="E595" i="4"/>
  <c r="I199" i="3"/>
  <c r="K75" i="1"/>
  <c r="M143" i="1"/>
  <c r="M142" i="1" s="1"/>
  <c r="S175" i="1"/>
  <c r="M188" i="1"/>
  <c r="R188" i="1" s="1"/>
  <c r="R185" i="1"/>
  <c r="S167" i="1"/>
  <c r="S141" i="1"/>
  <c r="R108" i="1"/>
  <c r="M138" i="1"/>
  <c r="R132" i="1"/>
  <c r="M178" i="1"/>
  <c r="M184" i="1"/>
  <c r="R175" i="1"/>
  <c r="R139" i="1"/>
  <c r="S153" i="1"/>
  <c r="M128" i="1"/>
  <c r="S125" i="1"/>
  <c r="R121" i="1"/>
  <c r="R127" i="1"/>
  <c r="R160" i="1" l="1"/>
  <c r="K26" i="1"/>
  <c r="Q17" i="1"/>
  <c r="K169" i="1"/>
  <c r="K20" i="1" s="1"/>
  <c r="P20" i="1" s="1"/>
  <c r="O83" i="1"/>
  <c r="M97" i="1"/>
  <c r="J26" i="1"/>
  <c r="P79" i="1"/>
  <c r="R60" i="1"/>
  <c r="O63" i="1"/>
  <c r="O74" i="1"/>
  <c r="S54" i="1"/>
  <c r="J38" i="1"/>
  <c r="S83" i="1"/>
  <c r="I219" i="4"/>
  <c r="I469" i="4"/>
  <c r="H491" i="4"/>
  <c r="I491" i="4" s="1"/>
  <c r="H273" i="4"/>
  <c r="I273" i="4" s="1"/>
  <c r="I177" i="4"/>
  <c r="S100" i="1"/>
  <c r="O26" i="1"/>
  <c r="S26" i="1" s="1"/>
  <c r="S25" i="1"/>
  <c r="O53" i="1"/>
  <c r="O38" i="1"/>
  <c r="O37" i="1" s="1"/>
  <c r="N37" i="1"/>
  <c r="N16" i="1" s="1"/>
  <c r="H320" i="4"/>
  <c r="I320" i="4" s="1"/>
  <c r="H549" i="4"/>
  <c r="I549" i="4" s="1"/>
  <c r="H427" i="4"/>
  <c r="I425" i="4" s="1"/>
  <c r="I198" i="4"/>
  <c r="I364" i="4"/>
  <c r="H402" i="4"/>
  <c r="I400" i="4" s="1"/>
  <c r="I429" i="4"/>
  <c r="I248" i="4"/>
  <c r="I247" i="4"/>
  <c r="M154" i="1"/>
  <c r="R154" i="1" s="1"/>
  <c r="H115" i="4"/>
  <c r="H114" i="4" s="1"/>
  <c r="I112" i="4" s="1"/>
  <c r="I463" i="4"/>
  <c r="I190" i="4"/>
  <c r="F570" i="4"/>
  <c r="F567" i="4" s="1"/>
  <c r="H109" i="4"/>
  <c r="H108" i="4" s="1"/>
  <c r="G193" i="4"/>
  <c r="H240" i="4"/>
  <c r="I240" i="4" s="1"/>
  <c r="I82" i="4"/>
  <c r="I213" i="4"/>
  <c r="I60" i="4"/>
  <c r="H578" i="4"/>
  <c r="I326" i="4"/>
  <c r="N173" i="1"/>
  <c r="N169" i="1" s="1"/>
  <c r="S111" i="1"/>
  <c r="I365" i="4"/>
  <c r="N97" i="1"/>
  <c r="I462" i="4"/>
  <c r="H461" i="4"/>
  <c r="I459" i="4" s="1"/>
  <c r="G487" i="4"/>
  <c r="I164" i="4"/>
  <c r="H571" i="4"/>
  <c r="I571" i="4" s="1"/>
  <c r="H302" i="4"/>
  <c r="I302" i="4" s="1"/>
  <c r="H594" i="4"/>
  <c r="I594" i="4" s="1"/>
  <c r="I536" i="4"/>
  <c r="I529" i="4"/>
  <c r="H137" i="4"/>
  <c r="I135" i="4" s="1"/>
  <c r="I489" i="4"/>
  <c r="O174" i="1"/>
  <c r="I341" i="4"/>
  <c r="I197" i="4"/>
  <c r="H196" i="4"/>
  <c r="I194" i="4" s="1"/>
  <c r="G475" i="4"/>
  <c r="I436" i="4"/>
  <c r="H435" i="4"/>
  <c r="S117" i="1"/>
  <c r="I507" i="4"/>
  <c r="I611" i="4"/>
  <c r="I327" i="4"/>
  <c r="H225" i="4"/>
  <c r="I225" i="4" s="1"/>
  <c r="I523" i="4"/>
  <c r="M146" i="1"/>
  <c r="R146" i="1" s="1"/>
  <c r="I508" i="4"/>
  <c r="F618" i="4"/>
  <c r="F615" i="4" s="1"/>
  <c r="N105" i="1"/>
  <c r="I184" i="4"/>
  <c r="O106" i="1"/>
  <c r="O147" i="1"/>
  <c r="O146" i="1" s="1"/>
  <c r="I89" i="4"/>
  <c r="I501" i="4"/>
  <c r="G618" i="4"/>
  <c r="I578" i="4"/>
  <c r="H370" i="4"/>
  <c r="I370" i="4" s="1"/>
  <c r="S106" i="1"/>
  <c r="H448" i="4"/>
  <c r="I448" i="4" s="1"/>
  <c r="H476" i="4"/>
  <c r="I52" i="4"/>
  <c r="S151" i="1"/>
  <c r="O155" i="1"/>
  <c r="O154" i="1" s="1"/>
  <c r="H487" i="4"/>
  <c r="I485" i="4" s="1"/>
  <c r="O151" i="1"/>
  <c r="O150" i="1" s="1"/>
  <c r="I305" i="4"/>
  <c r="I286" i="4"/>
  <c r="S126" i="1"/>
  <c r="H188" i="4"/>
  <c r="I186" i="4" s="1"/>
  <c r="S147" i="1"/>
  <c r="M150" i="1"/>
  <c r="R150" i="1" s="1"/>
  <c r="I542" i="4"/>
  <c r="N154" i="1"/>
  <c r="S154" i="1" s="1"/>
  <c r="S155" i="1"/>
  <c r="O184" i="1"/>
  <c r="H641" i="4"/>
  <c r="F8" i="4"/>
  <c r="O128" i="1"/>
  <c r="H603" i="4"/>
  <c r="I603" i="4" s="1"/>
  <c r="I352" i="4"/>
  <c r="H351" i="4"/>
  <c r="I349" i="4" s="1"/>
  <c r="I635" i="4"/>
  <c r="G634" i="4"/>
  <c r="H264" i="4"/>
  <c r="I264" i="4" s="1"/>
  <c r="H626" i="4"/>
  <c r="I131" i="4"/>
  <c r="H130" i="4"/>
  <c r="H619" i="4"/>
  <c r="R155" i="1"/>
  <c r="H58" i="4"/>
  <c r="I56" i="4" s="1"/>
  <c r="I604" i="4"/>
  <c r="I353" i="4"/>
  <c r="I139" i="4"/>
  <c r="O138" i="1"/>
  <c r="O135" i="1" s="1"/>
  <c r="H279" i="4"/>
  <c r="I280" i="4"/>
  <c r="O178" i="1"/>
  <c r="O143" i="1"/>
  <c r="O142" i="1" s="1"/>
  <c r="O111" i="1"/>
  <c r="H12" i="4"/>
  <c r="I12" i="4" s="1"/>
  <c r="I287" i="4"/>
  <c r="O117" i="1"/>
  <c r="I347" i="4"/>
  <c r="H346" i="4"/>
  <c r="I183" i="4"/>
  <c r="H182" i="4"/>
  <c r="I180" i="4" s="1"/>
  <c r="S158" i="1"/>
  <c r="J96" i="1"/>
  <c r="J19" i="1" s="1"/>
  <c r="R79" i="1"/>
  <c r="Q79" i="1"/>
  <c r="Q173" i="1"/>
  <c r="H358" i="4"/>
  <c r="I359" i="4"/>
  <c r="H175" i="4"/>
  <c r="I176" i="4"/>
  <c r="H441" i="4"/>
  <c r="I442" i="4"/>
  <c r="H521" i="4"/>
  <c r="I519" i="4" s="1"/>
  <c r="I522" i="4"/>
  <c r="R106" i="1"/>
  <c r="I535" i="4"/>
  <c r="H515" i="4"/>
  <c r="I516" i="4"/>
  <c r="H253" i="4"/>
  <c r="I257" i="4"/>
  <c r="H467" i="4"/>
  <c r="I465" i="4" s="1"/>
  <c r="I468" i="4"/>
  <c r="I323" i="4"/>
  <c r="H415" i="4"/>
  <c r="I416" i="4"/>
  <c r="H123" i="4"/>
  <c r="I124" i="4"/>
  <c r="H456" i="4"/>
  <c r="I457" i="4"/>
  <c r="H548" i="4"/>
  <c r="H87" i="4"/>
  <c r="I88" i="4"/>
  <c r="I500" i="4"/>
  <c r="H499" i="4"/>
  <c r="I497" i="4" s="1"/>
  <c r="F444" i="4"/>
  <c r="I532" i="4"/>
  <c r="H333" i="4"/>
  <c r="I334" i="4"/>
  <c r="H233" i="4"/>
  <c r="I234" i="4"/>
  <c r="I212" i="4"/>
  <c r="H211" i="4"/>
  <c r="I211" i="4" s="1"/>
  <c r="I51" i="4"/>
  <c r="P135" i="1" s="1"/>
  <c r="H540" i="4"/>
  <c r="I538" i="4" s="1"/>
  <c r="I541" i="4"/>
  <c r="H553" i="4"/>
  <c r="I553" i="4" s="1"/>
  <c r="I562" i="4"/>
  <c r="I504" i="4"/>
  <c r="H310" i="4"/>
  <c r="I311" i="4"/>
  <c r="H75" i="4"/>
  <c r="I76" i="4"/>
  <c r="H146" i="4"/>
  <c r="I146" i="4" s="1"/>
  <c r="I147" i="4"/>
  <c r="H19" i="4"/>
  <c r="I19" i="4" s="1"/>
  <c r="I20" i="4"/>
  <c r="H217" i="4"/>
  <c r="I215" i="4" s="1"/>
  <c r="I218" i="4"/>
  <c r="H169" i="4"/>
  <c r="I170" i="4"/>
  <c r="H339" i="4"/>
  <c r="I337" i="4" s="1"/>
  <c r="I340" i="4"/>
  <c r="H408" i="4"/>
  <c r="I406" i="4" s="1"/>
  <c r="I409" i="4"/>
  <c r="H291" i="4"/>
  <c r="I292" i="4"/>
  <c r="H162" i="4"/>
  <c r="I160" i="4" s="1"/>
  <c r="I163" i="4"/>
  <c r="G145" i="4"/>
  <c r="G141" i="4" s="1"/>
  <c r="H28" i="4"/>
  <c r="I28" i="4" s="1"/>
  <c r="Q97" i="1"/>
  <c r="L26" i="1"/>
  <c r="P50" i="1"/>
  <c r="F366" i="3"/>
  <c r="I367" i="3"/>
  <c r="J74" i="1"/>
  <c r="I178" i="3"/>
  <c r="R63" i="1"/>
  <c r="P47" i="1"/>
  <c r="Q47" i="1"/>
  <c r="K38" i="1"/>
  <c r="L53" i="1"/>
  <c r="R57" i="1"/>
  <c r="G301" i="4"/>
  <c r="G298" i="4" s="1"/>
  <c r="R50" i="1"/>
  <c r="R38" i="1" s="1"/>
  <c r="Q50" i="1"/>
  <c r="L38" i="1"/>
  <c r="S74" i="1"/>
  <c r="M53" i="1"/>
  <c r="R83" i="1"/>
  <c r="F236" i="4"/>
  <c r="G567" i="4"/>
  <c r="R117" i="1"/>
  <c r="F193" i="4"/>
  <c r="F141" i="4"/>
  <c r="G134" i="4"/>
  <c r="F179" i="4"/>
  <c r="F602" i="4"/>
  <c r="S177" i="1"/>
  <c r="R177" i="1"/>
  <c r="M174" i="1"/>
  <c r="R174" i="1" s="1"/>
  <c r="F298" i="4"/>
  <c r="P75" i="1"/>
  <c r="K74" i="1"/>
  <c r="P74" i="1" s="1"/>
  <c r="I307" i="3"/>
  <c r="F306" i="3"/>
  <c r="G269" i="4"/>
  <c r="G282" i="4"/>
  <c r="G126" i="4"/>
  <c r="G408" i="4"/>
  <c r="Q63" i="1"/>
  <c r="P63" i="1"/>
  <c r="K60" i="1"/>
  <c r="R74" i="1"/>
  <c r="F267" i="3"/>
  <c r="I283" i="3"/>
  <c r="Q154" i="1"/>
  <c r="L96" i="1"/>
  <c r="L19" i="1" s="1"/>
  <c r="J253" i="3"/>
  <c r="P154" i="1"/>
  <c r="K96" i="1"/>
  <c r="K19" i="1" s="1"/>
  <c r="P19" i="1" s="1"/>
  <c r="F490" i="3"/>
  <c r="I494" i="3"/>
  <c r="G336" i="3"/>
  <c r="I371" i="3"/>
  <c r="J414" i="3"/>
  <c r="I48" i="3"/>
  <c r="F44" i="3"/>
  <c r="F42" i="3" s="1"/>
  <c r="Q75" i="1"/>
  <c r="E499" i="3"/>
  <c r="E8" i="3" s="1"/>
  <c r="I418" i="3"/>
  <c r="F414" i="3"/>
  <c r="I317" i="3"/>
  <c r="F313" i="3"/>
  <c r="I313" i="3" s="1"/>
  <c r="I331" i="3"/>
  <c r="F327" i="3"/>
  <c r="I139" i="3"/>
  <c r="F135" i="3"/>
  <c r="G42" i="3"/>
  <c r="J44" i="3"/>
  <c r="I12" i="3"/>
  <c r="F10" i="3"/>
  <c r="I10" i="3" s="1"/>
  <c r="G8" i="4"/>
  <c r="J29" i="1"/>
  <c r="P29" i="1" s="1"/>
  <c r="P214" i="1"/>
  <c r="H499" i="3"/>
  <c r="S128" i="1"/>
  <c r="R128" i="1"/>
  <c r="S178" i="1"/>
  <c r="R178" i="1"/>
  <c r="S184" i="1"/>
  <c r="R184" i="1"/>
  <c r="S138" i="1"/>
  <c r="M135" i="1"/>
  <c r="S135" i="1" s="1"/>
  <c r="R138" i="1"/>
  <c r="M105" i="1"/>
  <c r="Q20" i="1" l="1"/>
  <c r="Q169" i="1"/>
  <c r="P169" i="1"/>
  <c r="O16" i="1"/>
  <c r="O15" i="1" s="1"/>
  <c r="S97" i="1"/>
  <c r="J37" i="1"/>
  <c r="J16" i="1" s="1"/>
  <c r="J21" i="1" s="1"/>
  <c r="J31" i="1" s="1"/>
  <c r="L37" i="1"/>
  <c r="L16" i="1" s="1"/>
  <c r="P38" i="1"/>
  <c r="H272" i="4"/>
  <c r="H593" i="4"/>
  <c r="H239" i="4"/>
  <c r="H236" i="4" s="1"/>
  <c r="I236" i="4" s="1"/>
  <c r="I109" i="4"/>
  <c r="I115" i="4"/>
  <c r="H319" i="4"/>
  <c r="I317" i="4" s="1"/>
  <c r="H602" i="4"/>
  <c r="H599" i="4" s="1"/>
  <c r="H134" i="4"/>
  <c r="I134" i="4" s="1"/>
  <c r="H447" i="4"/>
  <c r="I445" i="4" s="1"/>
  <c r="G615" i="4"/>
  <c r="H570" i="4"/>
  <c r="I568" i="4" s="1"/>
  <c r="H179" i="4"/>
  <c r="I179" i="4" s="1"/>
  <c r="R96" i="1"/>
  <c r="H369" i="4"/>
  <c r="I367" i="4" s="1"/>
  <c r="H301" i="4"/>
  <c r="I299" i="4" s="1"/>
  <c r="H224" i="4"/>
  <c r="I224" i="4" s="1"/>
  <c r="G444" i="4"/>
  <c r="O173" i="1"/>
  <c r="O169" i="1" s="1"/>
  <c r="O20" i="1" s="1"/>
  <c r="S146" i="1"/>
  <c r="P97" i="1"/>
  <c r="H434" i="4"/>
  <c r="I432" i="4" s="1"/>
  <c r="I435" i="4"/>
  <c r="O97" i="1"/>
  <c r="I591" i="4"/>
  <c r="I476" i="4"/>
  <c r="H475" i="4"/>
  <c r="I473" i="4" s="1"/>
  <c r="O105" i="1"/>
  <c r="I9" i="4"/>
  <c r="N96" i="1"/>
  <c r="N19" i="1" s="1"/>
  <c r="H640" i="4"/>
  <c r="H618" i="4"/>
  <c r="I346" i="4"/>
  <c r="H345" i="4"/>
  <c r="I343" i="4" s="1"/>
  <c r="H129" i="4"/>
  <c r="I130" i="4"/>
  <c r="H263" i="4"/>
  <c r="I261" i="4" s="1"/>
  <c r="H278" i="4"/>
  <c r="I276" i="4" s="1"/>
  <c r="I279" i="4"/>
  <c r="Q74" i="1"/>
  <c r="H145" i="4"/>
  <c r="H332" i="4"/>
  <c r="I330" i="4" s="1"/>
  <c r="I333" i="4"/>
  <c r="H455" i="4"/>
  <c r="I456" i="4"/>
  <c r="H414" i="4"/>
  <c r="I415" i="4"/>
  <c r="I600" i="4"/>
  <c r="H514" i="4"/>
  <c r="I512" i="4" s="1"/>
  <c r="I515" i="4"/>
  <c r="H172" i="4"/>
  <c r="I172" i="4" s="1"/>
  <c r="I173" i="4"/>
  <c r="I75" i="4"/>
  <c r="H74" i="4"/>
  <c r="I72" i="4" s="1"/>
  <c r="I233" i="4"/>
  <c r="H232" i="4"/>
  <c r="I85" i="4"/>
  <c r="H84" i="4"/>
  <c r="I84" i="4" s="1"/>
  <c r="I123" i="4"/>
  <c r="H122" i="4"/>
  <c r="I310" i="4"/>
  <c r="H309" i="4"/>
  <c r="H545" i="4"/>
  <c r="I545" i="4" s="1"/>
  <c r="I546" i="4"/>
  <c r="I289" i="4"/>
  <c r="H282" i="4"/>
  <c r="I282" i="4" s="1"/>
  <c r="I270" i="4"/>
  <c r="I169" i="4"/>
  <c r="H168" i="4"/>
  <c r="I166" i="4" s="1"/>
  <c r="I106" i="4"/>
  <c r="H105" i="4"/>
  <c r="I105" i="4" s="1"/>
  <c r="I239" i="4"/>
  <c r="H252" i="4"/>
  <c r="I253" i="4"/>
  <c r="H440" i="4"/>
  <c r="I438" i="4" s="1"/>
  <c r="I441" i="4"/>
  <c r="I358" i="4"/>
  <c r="H357" i="4"/>
  <c r="I355" i="4" s="1"/>
  <c r="S150" i="1"/>
  <c r="Q105" i="1"/>
  <c r="Q96" i="1" s="1"/>
  <c r="H27" i="4"/>
  <c r="I25" i="4" s="1"/>
  <c r="Q19" i="1"/>
  <c r="I44" i="3"/>
  <c r="Q38" i="1"/>
  <c r="I366" i="3"/>
  <c r="F338" i="3"/>
  <c r="I338" i="3" s="1"/>
  <c r="S53" i="1"/>
  <c r="R53" i="1"/>
  <c r="M37" i="1"/>
  <c r="M173" i="1"/>
  <c r="M169" i="1" s="1"/>
  <c r="R169" i="1" s="1"/>
  <c r="F599" i="4"/>
  <c r="I599" i="4" s="1"/>
  <c r="S174" i="1"/>
  <c r="F488" i="3"/>
  <c r="I488" i="3" s="1"/>
  <c r="I490" i="3"/>
  <c r="K57" i="1"/>
  <c r="Q60" i="1"/>
  <c r="G399" i="4"/>
  <c r="G646" i="4" s="1"/>
  <c r="I135" i="3"/>
  <c r="F133" i="3"/>
  <c r="I133" i="3" s="1"/>
  <c r="N15" i="1"/>
  <c r="I306" i="3"/>
  <c r="F302" i="3"/>
  <c r="I302" i="3" s="1"/>
  <c r="I42" i="3"/>
  <c r="J42" i="3"/>
  <c r="G499" i="3"/>
  <c r="J336" i="3"/>
  <c r="I267" i="3"/>
  <c r="F253" i="3"/>
  <c r="I253" i="3" s="1"/>
  <c r="H8" i="3"/>
  <c r="I327" i="3"/>
  <c r="F325" i="3"/>
  <c r="I325" i="3" s="1"/>
  <c r="I414" i="3"/>
  <c r="S105" i="1"/>
  <c r="M96" i="1"/>
  <c r="R37" i="1" l="1"/>
  <c r="H193" i="4"/>
  <c r="I193" i="4" s="1"/>
  <c r="H567" i="4"/>
  <c r="I567" i="4" s="1"/>
  <c r="F646" i="4"/>
  <c r="F7" i="4" s="1"/>
  <c r="F6" i="4" s="1"/>
  <c r="H260" i="4"/>
  <c r="I260" i="4" s="1"/>
  <c r="O96" i="1"/>
  <c r="H269" i="4"/>
  <c r="I269" i="4" s="1"/>
  <c r="H141" i="4"/>
  <c r="I141" i="4" s="1"/>
  <c r="I142" i="4"/>
  <c r="I127" i="4"/>
  <c r="H126" i="4"/>
  <c r="I126" i="4" s="1"/>
  <c r="H615" i="4"/>
  <c r="H119" i="4"/>
  <c r="I119" i="4" s="1"/>
  <c r="I122" i="4"/>
  <c r="P105" i="1"/>
  <c r="P96" i="1" s="1"/>
  <c r="I412" i="4"/>
  <c r="H399" i="4"/>
  <c r="I399" i="4" s="1"/>
  <c r="I250" i="4"/>
  <c r="H243" i="4"/>
  <c r="I243" i="4" s="1"/>
  <c r="I230" i="4"/>
  <c r="H229" i="4"/>
  <c r="I229" i="4" s="1"/>
  <c r="I307" i="4"/>
  <c r="H298" i="4"/>
  <c r="I298" i="4" s="1"/>
  <c r="I453" i="4"/>
  <c r="H444" i="4"/>
  <c r="I444" i="4" s="1"/>
  <c r="H8" i="4"/>
  <c r="F336" i="3"/>
  <c r="I336" i="3" s="1"/>
  <c r="S169" i="1"/>
  <c r="M16" i="1"/>
  <c r="S16" i="1" s="1"/>
  <c r="S37" i="1"/>
  <c r="M20" i="1"/>
  <c r="R20" i="1" s="1"/>
  <c r="S173" i="1"/>
  <c r="R173" i="1"/>
  <c r="N20" i="1"/>
  <c r="G8" i="3"/>
  <c r="K53" i="1"/>
  <c r="Q57" i="1"/>
  <c r="L21" i="1"/>
  <c r="L31" i="1" s="1"/>
  <c r="F499" i="3"/>
  <c r="F8" i="3" s="1"/>
  <c r="J8" i="3"/>
  <c r="J499" i="3"/>
  <c r="M19" i="1"/>
  <c r="S96" i="1"/>
  <c r="S20" i="1" l="1"/>
  <c r="I8" i="4"/>
  <c r="H646" i="4"/>
  <c r="O19" i="1"/>
  <c r="I8" i="3"/>
  <c r="I499" i="3"/>
  <c r="M15" i="1"/>
  <c r="S15" i="1" s="1"/>
  <c r="R16" i="1"/>
  <c r="P53" i="1"/>
  <c r="Q53" i="1"/>
  <c r="K37" i="1"/>
  <c r="N18" i="1"/>
  <c r="N21" i="1"/>
  <c r="G7" i="4"/>
  <c r="M21" i="1"/>
  <c r="M31" i="1" s="1"/>
  <c r="R19" i="1"/>
  <c r="M18" i="1"/>
  <c r="S19" i="1" l="1"/>
  <c r="O18" i="1"/>
  <c r="O21" i="1"/>
  <c r="H7" i="4"/>
  <c r="I646" i="4"/>
  <c r="G6" i="4"/>
  <c r="P37" i="1"/>
  <c r="K16" i="1"/>
  <c r="Q37" i="1"/>
  <c r="R21" i="1"/>
  <c r="H6" i="4" l="1"/>
  <c r="I6" i="4" s="1"/>
  <c r="I7" i="4"/>
  <c r="S18" i="1"/>
  <c r="O31" i="1"/>
  <c r="P16" i="1"/>
  <c r="K21" i="1"/>
  <c r="Q16" i="1"/>
  <c r="S21" i="1" l="1"/>
  <c r="K31" i="1"/>
  <c r="P21" i="1"/>
</calcChain>
</file>

<file path=xl/sharedStrings.xml><?xml version="1.0" encoding="utf-8"?>
<sst xmlns="http://schemas.openxmlformats.org/spreadsheetml/2006/main" count="2000" uniqueCount="670">
  <si>
    <t>A. RAČUN PRIHODA I RASHODA</t>
  </si>
  <si>
    <t>Prihodi poslovanja</t>
  </si>
  <si>
    <t>Prihodi od prodaje nefinancijske imovine</t>
  </si>
  <si>
    <t>Rashodi poslovanja</t>
  </si>
  <si>
    <t>Rashodi za nabavu nefinancijske imovine</t>
  </si>
  <si>
    <t>B. RAČUN ZADUŽIVANJA/FINANCIRANJA</t>
  </si>
  <si>
    <t>Primici od financijske imovine i zaduživanja</t>
  </si>
  <si>
    <t>NETO ZADUŽIVANJE/FINANCIRANJE</t>
  </si>
  <si>
    <t>C. RASPOLOŽIVA SREDSTVA IZ PRETHODNIH GODINA (VIŠAK PRIHODA I REZERVIRANJA)</t>
  </si>
  <si>
    <t>Vlastiti izvori</t>
  </si>
  <si>
    <t>VIŠAK/MANJAK + NETO ZADUŽIVANJA/FINANCIRANJA + RASPOLOŽIVA SREDSTVA IZ PRETHODNIH GODINA</t>
  </si>
  <si>
    <t>BROJ KONTA</t>
  </si>
  <si>
    <t>VRSTA PRIHODA/IZDATAKA</t>
  </si>
  <si>
    <t>Prihodi od poreza</t>
  </si>
  <si>
    <t>Porez i prirez na dohodak</t>
  </si>
  <si>
    <t>Porez i prirez na dohodak od nesamostalnog rada</t>
  </si>
  <si>
    <t>Porez i prirez na dohodak od samostalnih djelatnosti</t>
  </si>
  <si>
    <t>Porez i prirez na dohodak po godišnjoj prijavi</t>
  </si>
  <si>
    <t>Porezi na imovinu</t>
  </si>
  <si>
    <t>Stalni porezi na nepokretnu imovinu</t>
  </si>
  <si>
    <t>Povremeni porezi na imovinu</t>
  </si>
  <si>
    <t>Porezi na robu i usluge</t>
  </si>
  <si>
    <t>Porez na promet</t>
  </si>
  <si>
    <t>Porezi na korištenje dobara ili izvođenje aktivnosti</t>
  </si>
  <si>
    <t>Pomoći</t>
  </si>
  <si>
    <t>Pomoći iz proračuna</t>
  </si>
  <si>
    <t>Prihodi od imovine</t>
  </si>
  <si>
    <t>Prihodi od financijske imovine</t>
  </si>
  <si>
    <t>Prihod od zateznih kamata</t>
  </si>
  <si>
    <t>Prihodi od nefinancijske imovine</t>
  </si>
  <si>
    <t>Naknade za koncesije</t>
  </si>
  <si>
    <t>Ostali prihodi od nefinancijske imovine</t>
  </si>
  <si>
    <t>Prihodi od prodaje državnih biljega</t>
  </si>
  <si>
    <t>Prihodi po posebnim propisima</t>
  </si>
  <si>
    <t>Komunalni doprinosi</t>
  </si>
  <si>
    <t>Komunalne naknade</t>
  </si>
  <si>
    <t>Doprinosi za šume</t>
  </si>
  <si>
    <t xml:space="preserve">Ostali nespomenuti prihodi </t>
  </si>
  <si>
    <t>Tekuće donacije</t>
  </si>
  <si>
    <t>Kapitalne donacije</t>
  </si>
  <si>
    <t>Prihodi od prodaje neproizvedene imovine</t>
  </si>
  <si>
    <t>Zemljište</t>
  </si>
  <si>
    <t>Rashodi za zaposlene</t>
  </si>
  <si>
    <t>Plaće</t>
  </si>
  <si>
    <t>Ostali rashodi za zaposlene</t>
  </si>
  <si>
    <t>Doprinosi na plaće</t>
  </si>
  <si>
    <t>Doprinosi za zdravstveno osiguranje</t>
  </si>
  <si>
    <t>Doprinosi za zapošljavanje</t>
  </si>
  <si>
    <t>Materijalni rashodi</t>
  </si>
  <si>
    <t>Naknade troškova zaposlenima</t>
  </si>
  <si>
    <t>Službena putovanja</t>
  </si>
  <si>
    <t>Naknade za prijevoz, za rad na terenu i odvojeni život</t>
  </si>
  <si>
    <t>Stručno usavršavanje zaposlenika</t>
  </si>
  <si>
    <t>Rashodi za materijal i energiju</t>
  </si>
  <si>
    <t>Uredski materijal i ostali materijalni rashodi</t>
  </si>
  <si>
    <t>Energija</t>
  </si>
  <si>
    <t>Sitan inventar i auto gume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</si>
  <si>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</si>
  <si>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</si>
  <si>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</si>
  <si>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</si>
  <si>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</si>
  <si>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</si>
  <si>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</si>
  <si>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</si>
  <si>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</si>
  <si>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</si>
  <si>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Naknade za rad predst.i izvršnih tijela, povjerenstava i sl</t>
  </si>
  <si>
    <t>Premije osiguranja</t>
  </si>
  <si>
    <t>Reprezentacija</t>
  </si>
  <si>
    <t>Članarine</t>
  </si>
  <si>
    <t>Financijski rashodi</t>
  </si>
  <si>
    <t>Ostali financijski rashodi</t>
  </si>
  <si>
    <t>Bankarske usluge i usluge platnog prometa</t>
  </si>
  <si>
    <t>Zatezne kamate</t>
  </si>
  <si>
    <t>Ostali nespomenuti financijski rashodi</t>
  </si>
  <si>
    <t>Subvencije</t>
  </si>
  <si>
    <t>Subvencije poljoprivrednicima, obrtnicima, malim i srednjim poduzetnicima</t>
  </si>
  <si>
    <t>Naknade građanima i kućanstvima iz proračuna</t>
  </si>
  <si>
    <t>Naknade građanima i kućanstvima u novcu</t>
  </si>
  <si>
    <t>Naknade građanima i kućanstvima u naravi</t>
  </si>
  <si>
    <t>Donacije i ostali rashodi</t>
  </si>
  <si>
    <t>Tekuće donacije u novcu</t>
  </si>
  <si>
    <t>Tekuće donacije vjerskim zajednicama</t>
  </si>
  <si>
    <t>Tekuće donacije političkim strankama</t>
  </si>
  <si>
    <t>Tekuće donacije sportskim društvima</t>
  </si>
  <si>
    <t>Ostale tekuće donacije</t>
  </si>
  <si>
    <t>Tekuće donacije u naravi</t>
  </si>
  <si>
    <t>Kapitalne donacije neprofitnim organizacijama</t>
  </si>
  <si>
    <t>Kapitalne donacije građanima i kućanstvima</t>
  </si>
  <si>
    <t>Kazne, penali i naknade štete</t>
  </si>
  <si>
    <t>Naknade štete pravnim i fizičkim osobama</t>
  </si>
  <si>
    <t>Rashodi iz proteklih godina</t>
  </si>
  <si>
    <t>Materijalni rashodi iz proteklih godina</t>
  </si>
  <si>
    <t>Ostali rashodi iz proteklih godina</t>
  </si>
  <si>
    <t>Izvanredni rashodi</t>
  </si>
  <si>
    <t>Materijalna imovina- prirodna bogatstva</t>
  </si>
  <si>
    <t>Rashodi za nabavu proizvedene dugotrajne imovine</t>
  </si>
  <si>
    <t>Građevinski objekti</t>
  </si>
  <si>
    <t>Poslovni objekti</t>
  </si>
  <si>
    <t>Postrojenja i oprema</t>
  </si>
  <si>
    <t>Uredska oprema i namještaj</t>
  </si>
  <si>
    <t>Komunikacijska oprema</t>
  </si>
  <si>
    <t>Uređaji, strojevi i oprema za ostale namjene</t>
  </si>
  <si>
    <t>Dodatna ulaganja na građevinskim objektima</t>
  </si>
  <si>
    <t>Dodatna ulaganja na postrojenjima i opremi</t>
  </si>
  <si>
    <t>Primici od zaduživanja</t>
  </si>
  <si>
    <t>Izdaci za otplatu glavnice primljenih zajmova</t>
  </si>
  <si>
    <t>C. RASPOLOŽIVA SREDSTVA IZ PRETHODNIH GODINA</t>
  </si>
  <si>
    <t>Rezultata poslovanja</t>
  </si>
  <si>
    <t>Višak/manjak prihoda</t>
  </si>
  <si>
    <t>Pozicija</t>
  </si>
  <si>
    <t>UKUPNI RASHODI</t>
  </si>
  <si>
    <t>Porez i prirez na dohodak od kapitala</t>
  </si>
  <si>
    <t>Oprema za održavanje i zaštitu</t>
  </si>
  <si>
    <t>Ulaganje u računalne programe</t>
  </si>
  <si>
    <t>Članak 3.</t>
  </si>
  <si>
    <t>Primljeni zajmovi od banaka i ostalih fin. inst. izvan javnog sektora</t>
  </si>
  <si>
    <t>Primljeni zajmovi od tuzemnih banaka i ostalih fin. institucija izvan javnog sektora</t>
  </si>
  <si>
    <t>Nematerijalna proizvedena imovina</t>
  </si>
  <si>
    <t>Ostali građevinski objekti</t>
  </si>
  <si>
    <t>Porez i prirez u nadzoru prethodnih godina</t>
  </si>
  <si>
    <t>Kapitalne donacije sportskim društvima</t>
  </si>
  <si>
    <t>Primljene otplate glavnice danih zajmova</t>
  </si>
  <si>
    <t>Povrat zajmova danih tuz.bankama izvan jav.sekt.</t>
  </si>
  <si>
    <t>Izdaci za dane zajmove</t>
  </si>
  <si>
    <t>Izdaci za dane zajmove bankama izv.jav.sekt.</t>
  </si>
  <si>
    <t>Dani zajmovi tuzemnim bankama</t>
  </si>
  <si>
    <t xml:space="preserve">Kapitalne pomoći </t>
  </si>
  <si>
    <t>Ostali rashodi</t>
  </si>
  <si>
    <t>Prihodi od zakupa poslovnih objekata</t>
  </si>
  <si>
    <t>Komunalni doprinosi i naknade</t>
  </si>
  <si>
    <t>Pristojbe i naknade</t>
  </si>
  <si>
    <t>Administrativne i upravne pristojbe</t>
  </si>
  <si>
    <t>Naknade za priključak</t>
  </si>
  <si>
    <t>Plaće za zaposlene</t>
  </si>
  <si>
    <t>Službena radna i zaštitna odjeća i obuća</t>
  </si>
  <si>
    <t>Pomoći dane u inozemstvo i unutar općeg proračuna</t>
  </si>
  <si>
    <t>Kapitalne pomoći unutar općeg proračuna</t>
  </si>
  <si>
    <t>Tekuće pomoći unutar općeg proračuna</t>
  </si>
  <si>
    <t>Pomoći unutar općeg proračuna</t>
  </si>
  <si>
    <t>Naknade građanima i kućanstvima na temelju osiguranja i dr.naknade</t>
  </si>
  <si>
    <t>Ceste, željeznice i ostali prometni objekti</t>
  </si>
  <si>
    <t>Naknade troškova osobama izvan radnog odnosa</t>
  </si>
  <si>
    <t>Prihodi vodnog gospodarstva</t>
  </si>
  <si>
    <t>Ostale naknade troškova zaposlenima</t>
  </si>
  <si>
    <t>Naknade trošk. osobama izvan radnog odnosa</t>
  </si>
  <si>
    <t>Zatezne kamate iz posl.odnosa</t>
  </si>
  <si>
    <t>Kamate za primljene kredite i zajmove</t>
  </si>
  <si>
    <t>Kamate za primljene kredite i zajmove od banaka i ostalih fin. Institucija izvan javnog sektora</t>
  </si>
  <si>
    <t>Bankarske usluge i usl.platnog prometa</t>
  </si>
  <si>
    <t>Izdaci za fin. imovinu i otplate zajmova</t>
  </si>
  <si>
    <t>Kamate na oroč. sredstva i dopunska po viđenju</t>
  </si>
  <si>
    <t>Prihodi od zakupa polj. zemljišta u vlasništvu RH</t>
  </si>
  <si>
    <t>Prihodi od upravnih i administr. pristojbi, pristojbi po poseb. propisima i naknada</t>
  </si>
  <si>
    <t>Žup., grad. i općinske pristojbe i naknade</t>
  </si>
  <si>
    <t>Nak. za prijevoz za rad na terenu i odvojeni život</t>
  </si>
  <si>
    <t>Materijal i dijelovi za tekuće i invest. održavanje</t>
  </si>
  <si>
    <t>Subvencije trg. druš., obrtnicima, malim i srednjim poduz. izvan jav. sektora</t>
  </si>
  <si>
    <t>Naknade građ. i kuć. iz proračuna</t>
  </si>
  <si>
    <t>Nepredviđeni rashodi do visine pror. pričuve</t>
  </si>
  <si>
    <t>Rashodi za nabavu neproiz. dugotr. imovine</t>
  </si>
  <si>
    <t>Rashodi za nabavu proiz. dugotrajne imov.</t>
  </si>
  <si>
    <t>Dodatna ulaganja na građ. objektima</t>
  </si>
  <si>
    <t>Primici glavnice zajmova danih bankama - dugoročni</t>
  </si>
  <si>
    <t>Izdaci za finan. imovinu i otplate zajmova</t>
  </si>
  <si>
    <t>Uredska oprema i namještaj, računala</t>
  </si>
  <si>
    <t>RAZLIKA (VIŠAK/MANJAK)</t>
  </si>
  <si>
    <t>INDEKS 2/1*100</t>
  </si>
  <si>
    <t>INDEKS 3/2*100</t>
  </si>
  <si>
    <t>INDEKS 4/3*100</t>
  </si>
  <si>
    <t>Ostvareno 2013.</t>
  </si>
  <si>
    <t>Plan     2014.</t>
  </si>
  <si>
    <t>Procjena 2014.</t>
  </si>
  <si>
    <t>Plan     2015.</t>
  </si>
  <si>
    <t>II. POSEBNI DIO</t>
  </si>
  <si>
    <t>Šifra programska</t>
  </si>
  <si>
    <t>VRSTA RASHODA/IZDATAKA</t>
  </si>
  <si>
    <t>PLAN 2015.</t>
  </si>
  <si>
    <t>PRIJEDLOG PLANA ZA 2016.</t>
  </si>
  <si>
    <t>PROJEKCIJA PLANA ZA 2017.</t>
  </si>
  <si>
    <t>PROJEKCIJA PLANA ZA 2018.</t>
  </si>
  <si>
    <t>FUNKCIJSKA KLASIFIKACIJA: 01 OPĆE JAVNE USLUGE</t>
  </si>
  <si>
    <t>Izvor prihoda: 01 Opći prihodi, 02 Vlastiti prihodi</t>
  </si>
  <si>
    <t xml:space="preserve">Materijalni rashodi </t>
  </si>
  <si>
    <t>FUNKCIJSKA KLASIFIKACIJA:01 OPĆE JAVNE USLUGE</t>
  </si>
  <si>
    <t>Izvor prihoda: 01 Opći prihodi,  04 Pomoći</t>
  </si>
  <si>
    <t>Plaće (bruto)</t>
  </si>
  <si>
    <t>Plaće za redovan rad</t>
  </si>
  <si>
    <t>Doprinosi za obvezno zdravstveno osiguranje</t>
  </si>
  <si>
    <t>Doprinosi za obvezno osiguranje u slučaju nezaposlenosti</t>
  </si>
  <si>
    <t xml:space="preserve">Ostale naknade troškova zaposlenima (korištenje priv.aut.) </t>
  </si>
  <si>
    <t>Izvor prihoda: 01 Opći prihodi, 02 Vlastiti prihodi, 03 Prih. za pos.namjene</t>
  </si>
  <si>
    <t>Materijal i dijelovi za tekuće i investicijsko održavanje</t>
  </si>
  <si>
    <t>Sitan inventar</t>
  </si>
  <si>
    <t>Usluge tekućeg i investicijskog održavanja gr.objekata</t>
  </si>
  <si>
    <t>Zdravstvene i veterinarske usluge (obvezni i preventivni pregled zaposlenika)</t>
  </si>
  <si>
    <t>Pristojbe i naknade (jav.bilj.,sudske pristojbe)</t>
  </si>
  <si>
    <t>Troškovi sudskih postupaka</t>
  </si>
  <si>
    <t>Izvor prihoda: 03 Prihodi za posebne namjene</t>
  </si>
  <si>
    <t>Ulaganja u računalne programe</t>
  </si>
  <si>
    <t>Izvor prihoda: 01 Opći prihodi</t>
  </si>
  <si>
    <t xml:space="preserve">Ostali rashodi </t>
  </si>
  <si>
    <t>Kazne,penali i naknade štete</t>
  </si>
  <si>
    <t>Naknade šteta pravnim i fizičkim osobama</t>
  </si>
  <si>
    <t>GLAVA 0-03: ODGOJ I OBRAZOVANJE</t>
  </si>
  <si>
    <r>
      <rPr>
        <b/>
        <sz val="12"/>
        <rFont val="Arial"/>
        <family val="2"/>
      </rPr>
      <t>PROGRAM 0001:</t>
    </r>
    <r>
      <rPr>
        <sz val="12"/>
        <rFont val="Arial"/>
        <family val="2"/>
      </rPr>
      <t xml:space="preserve"> PREDŠKOLSKI ODGOJ</t>
    </r>
  </si>
  <si>
    <t>FUNKCIJSKA KLASIFIKACIJA: 09 OBRAZOVANJE</t>
  </si>
  <si>
    <t xml:space="preserve">Izvor prihoda: 01 Opći prihodi, 04 Pomoći </t>
  </si>
  <si>
    <r>
      <rPr>
        <b/>
        <sz val="12"/>
        <rFont val="Arial"/>
        <family val="2"/>
      </rPr>
      <t>PROGRAM 0002</t>
    </r>
    <r>
      <rPr>
        <sz val="12"/>
        <rFont val="Arial"/>
        <family val="2"/>
      </rPr>
      <t>: OSNOVNO ŠKOLSTVO</t>
    </r>
  </si>
  <si>
    <t>Ostale tekuće donacije u naravi</t>
  </si>
  <si>
    <r>
      <rPr>
        <b/>
        <sz val="12"/>
        <rFont val="Arial"/>
        <family val="2"/>
      </rPr>
      <t>PROGRAM 0001</t>
    </r>
    <r>
      <rPr>
        <sz val="12"/>
        <rFont val="Arial"/>
        <family val="2"/>
      </rPr>
      <t>: TEKUĆI PROGRAMI SOCIJALNE SKRBI</t>
    </r>
  </si>
  <si>
    <t>FUNKCIJSKA KLASIFIKACIJA: 10 SOCIJALNA ZAŠTITA</t>
  </si>
  <si>
    <t>Izvor prihoda: 01 Opći prihodi, 03 Prihodi za posebne namjene</t>
  </si>
  <si>
    <r>
      <rPr>
        <b/>
        <sz val="12"/>
        <rFont val="Arial"/>
        <family val="2"/>
      </rPr>
      <t>PROGRAM 0002</t>
    </r>
    <r>
      <rPr>
        <sz val="12"/>
        <rFont val="Arial"/>
        <family val="2"/>
      </rPr>
      <t>: DODATNE USLUGE U ZDRAVSTVU I PREVENTIVA</t>
    </r>
  </si>
  <si>
    <t>FUNKCIJSKA KLASIFIKACIJA: 07 ZDRAVSTVO</t>
  </si>
  <si>
    <r>
      <rPr>
        <b/>
        <sz val="13"/>
        <rFont val="Arial"/>
        <family val="2"/>
      </rPr>
      <t>GLAVA 0-05:</t>
    </r>
    <r>
      <rPr>
        <sz val="13"/>
        <rFont val="Arial"/>
        <family val="2"/>
      </rPr>
      <t xml:space="preserve"> VATROGASTVO, CIVILNA ZAŠTITA I PROTUGRADNA OBRANA</t>
    </r>
  </si>
  <si>
    <r>
      <rPr>
        <b/>
        <sz val="12"/>
        <rFont val="Arial"/>
        <family val="2"/>
      </rPr>
      <t>PROGRAM 0001:</t>
    </r>
    <r>
      <rPr>
        <sz val="12"/>
        <rFont val="Arial"/>
        <family val="2"/>
      </rPr>
      <t xml:space="preserve"> ZAŠTITA OD POŽARA I CIVILNA ZAŠTITA</t>
    </r>
  </si>
  <si>
    <t>FUNKCIJSKA KLASIFIKACIJA: 03 JAVNI RED I SIGURNOST</t>
  </si>
  <si>
    <t>Izvor prihoda: 02 Vlastiti prihodi,03 Prihodi za posebne namjene</t>
  </si>
  <si>
    <t>Usluge čuvanja imovine i osoba (JVP, DVD)</t>
  </si>
  <si>
    <t>Izvor prihoda: 02 Vlastiti prihodi</t>
  </si>
  <si>
    <t>Pomoći dane u inozemstvo i unutar opće države</t>
  </si>
  <si>
    <t>Službena, radna i zaštitna odjeća</t>
  </si>
  <si>
    <t>Izvor prihoda: 01 Opći prihodi, 02 Vlastiti prihodi,03 Prih.za pos.namjene</t>
  </si>
  <si>
    <t>Intelektualne i osobne usluge (Revizija Plana zaštite)</t>
  </si>
  <si>
    <r>
      <rPr>
        <b/>
        <sz val="12"/>
        <rFont val="Arial"/>
        <family val="2"/>
      </rPr>
      <t>PROGRAM 0002</t>
    </r>
    <r>
      <rPr>
        <sz val="12"/>
        <rFont val="Arial"/>
        <family val="2"/>
      </rPr>
      <t>: KAPITALNE POMOĆI UNUTAR OPĆEG PRORAČUNA</t>
    </r>
  </si>
  <si>
    <t>FUNKCIJSKA KLASIFIKACIJA: 04 EKONOMSKI POSLOVI</t>
  </si>
  <si>
    <t>Kapitalne pomoći proračunima</t>
  </si>
  <si>
    <r>
      <rPr>
        <b/>
        <sz val="12"/>
        <rFont val="Arial"/>
        <family val="2"/>
      </rPr>
      <t>PROGRAM 0001</t>
    </r>
    <r>
      <rPr>
        <sz val="12"/>
        <rFont val="Arial"/>
        <family val="2"/>
      </rPr>
      <t>: SPORT</t>
    </r>
  </si>
  <si>
    <r>
      <rPr>
        <b/>
        <sz val="12"/>
        <rFont val="Arial"/>
        <family val="2"/>
      </rPr>
      <t>PROGRAM 0002:</t>
    </r>
    <r>
      <rPr>
        <sz val="12"/>
        <rFont val="Arial"/>
        <family val="2"/>
      </rPr>
      <t xml:space="preserve"> KULTURA</t>
    </r>
  </si>
  <si>
    <t>FUNKCIJSKA KLASIF. 08 REKREACIJA, KULTURA I RELIGIJA</t>
  </si>
  <si>
    <t>Tekuće donacije udrugama</t>
  </si>
  <si>
    <t>Kapitalne donacije ostalim neprofitnim organizacijama</t>
  </si>
  <si>
    <t>Izvor prihoda: 01 Opći prihodi. 02 Vlastiti prihodi</t>
  </si>
  <si>
    <t>Rashodi protokola</t>
  </si>
  <si>
    <t>Donacije</t>
  </si>
  <si>
    <r>
      <rPr>
        <b/>
        <sz val="12"/>
        <rFont val="Arial"/>
        <family val="2"/>
      </rPr>
      <t xml:space="preserve">PROGRAM 0003: </t>
    </r>
    <r>
      <rPr>
        <sz val="12"/>
        <rFont val="Arial"/>
        <family val="2"/>
      </rPr>
      <t>RELIGIJA</t>
    </r>
  </si>
  <si>
    <t>FUNKCIJSKA KLASIF: 08 REKREACIJA, KULTURA I RELIGIJA</t>
  </si>
  <si>
    <t>Kapitalne donacije vjerskim zajednicama</t>
  </si>
  <si>
    <r>
      <rPr>
        <b/>
        <sz val="12"/>
        <rFont val="Arial"/>
        <family val="2"/>
      </rPr>
      <t>PROGRAM 0004:</t>
    </r>
    <r>
      <rPr>
        <sz val="12"/>
        <rFont val="Arial"/>
        <family val="2"/>
      </rPr>
      <t xml:space="preserve"> RAD UDURGA GRAĐANA</t>
    </r>
  </si>
  <si>
    <t>Kapitalne donacije udrugama</t>
  </si>
  <si>
    <r>
      <rPr>
        <b/>
        <sz val="13"/>
        <rFont val="Arial"/>
        <family val="2"/>
      </rPr>
      <t>GLAVA 0-07</t>
    </r>
    <r>
      <rPr>
        <sz val="13"/>
        <rFont val="Arial"/>
        <family val="2"/>
      </rPr>
      <t>: ZAŠTITA OKOLIŠA</t>
    </r>
  </si>
  <si>
    <r>
      <rPr>
        <b/>
        <sz val="12"/>
        <rFont val="Arial"/>
        <family val="2"/>
      </rPr>
      <t>PROGRAM 0001:</t>
    </r>
    <r>
      <rPr>
        <sz val="12"/>
        <rFont val="Arial"/>
        <family val="2"/>
      </rPr>
      <t xml:space="preserve"> ZAŠTITA OKOLIŠA</t>
    </r>
  </si>
  <si>
    <t>FUNKCIJSKA KLASIFIKACIJA: 05 ZAŠTITA OKOLIŠA</t>
  </si>
  <si>
    <r>
      <rPr>
        <b/>
        <sz val="12"/>
        <rFont val="Arial"/>
        <family val="2"/>
      </rPr>
      <t>PROGRAM 0001</t>
    </r>
    <r>
      <rPr>
        <sz val="12"/>
        <rFont val="Arial"/>
        <family val="2"/>
      </rPr>
      <t>: ODRŽAVANJE KOMUNALNE INFRASTRUKTURE</t>
    </r>
  </si>
  <si>
    <t>Ostale usluge tekućeg održavanja</t>
  </si>
  <si>
    <t>Izvor prihoda: 03 Prihodi za posebne namjene,04 Pomoći,</t>
  </si>
  <si>
    <t>Izvor prihoda: 03 Prihodi za posebne namjene,04 Pomoći</t>
  </si>
  <si>
    <r>
      <rPr>
        <b/>
        <sz val="12"/>
        <rFont val="Arial"/>
        <family val="2"/>
      </rPr>
      <t>PROGRAM 0002:</t>
    </r>
    <r>
      <rPr>
        <sz val="12"/>
        <rFont val="Arial"/>
        <family val="2"/>
      </rPr>
      <t xml:space="preserve"> IZGRADNJA OBJEKATA I UREĐENJE KOMUNALNE INFRASTRUKTURE</t>
    </r>
  </si>
  <si>
    <t>FUNKCIJKA KLASIFIKACIJA: 06 USLUGE UNAPREĐENJA STANOVANJA I ZAJEDNICE</t>
  </si>
  <si>
    <t>Izvor prihoda: 06 Prihodi od prodaje nefinancijske imovine</t>
  </si>
  <si>
    <t>Rashodi za nabavu neproizvedene dug.imovine</t>
  </si>
  <si>
    <t>FUNKCIJKA KLASIFIKACIJA: 05 ZAŠTITA OKOLIŠA</t>
  </si>
  <si>
    <t>Rashodi za nabavu proizvedene dug.imovine</t>
  </si>
  <si>
    <t>Ostali nespomenuti građevinski objekti</t>
  </si>
  <si>
    <t>Izvor prihoda:03 Prihodi za posebne namjene, 04 Pomoći</t>
  </si>
  <si>
    <t>Izvor prihoda: 03 Prihodi za posebne namjene 04 Pomoći, 06 Prihodi od prodaje nef.imovine</t>
  </si>
  <si>
    <t>Izvor prihoda: 06 Prihodi od prodaje nef.imovine</t>
  </si>
  <si>
    <t>FUNKCIJKA KLASIFIKACIJA: 06 USL. UNAPREĐENJA ST. I ZAJEDNICE</t>
  </si>
  <si>
    <t>Izvor prihoda:  03 Prihodi za posebne namjene</t>
  </si>
  <si>
    <t>FUN.KLASIF. 06: USL. UNAPREĐENJA STANOVANJA I ZAJED.</t>
  </si>
  <si>
    <r>
      <rPr>
        <b/>
        <sz val="13"/>
        <rFont val="Arial"/>
        <family val="2"/>
      </rPr>
      <t>GLAVA 0-09:</t>
    </r>
    <r>
      <rPr>
        <sz val="13"/>
        <rFont val="Arial"/>
        <family val="2"/>
      </rPr>
      <t xml:space="preserve"> PROSTORNO PLANIRANJE</t>
    </r>
  </si>
  <si>
    <r>
      <rPr>
        <b/>
        <sz val="12"/>
        <rFont val="Arial"/>
        <family val="2"/>
      </rPr>
      <t>PROGRAM 0001:</t>
    </r>
    <r>
      <rPr>
        <sz val="12"/>
        <rFont val="Arial"/>
        <family val="2"/>
      </rPr>
      <t xml:space="preserve"> PROSTORNO PLANIRANJE I STANJE U PROSTORU</t>
    </r>
  </si>
  <si>
    <t>Dokumenti prostornog uređenja</t>
  </si>
  <si>
    <t>FUNKCIJKA KLASIF.: 06 USL. UNAPREĐENJA STAN. I ZAJEDNICE</t>
  </si>
  <si>
    <t>Kapitalne pomoći</t>
  </si>
  <si>
    <t>Kapitalne pomoći trg.društvima izvan javnog sektora</t>
  </si>
  <si>
    <t>Umjetnička, literarna i znansvena djela</t>
  </si>
  <si>
    <t>Rashodi za dodatna ulaganja na nefinan. imovini</t>
  </si>
  <si>
    <t>Kamate na primljene kredite i zajmove</t>
  </si>
  <si>
    <r>
      <rPr>
        <b/>
        <sz val="12"/>
        <rFont val="Arial"/>
        <family val="2"/>
        <charset val="238"/>
      </rPr>
      <t>PROGRAM 0001:</t>
    </r>
    <r>
      <rPr>
        <sz val="12"/>
        <rFont val="Arial"/>
        <family val="2"/>
        <charset val="238"/>
      </rPr>
      <t xml:space="preserve"> REDOVNA DJELATNOST PREDSTAVNIČKOG TIJELA</t>
    </r>
  </si>
  <si>
    <r>
      <rPr>
        <b/>
        <sz val="12"/>
        <rFont val="Arial"/>
        <family val="2"/>
        <charset val="238"/>
      </rPr>
      <t>PROGRAM 0002:</t>
    </r>
    <r>
      <rPr>
        <sz val="12"/>
        <rFont val="Arial"/>
        <family val="2"/>
        <charset val="238"/>
      </rPr>
      <t xml:space="preserve"> REDOVNA DJELATNOST IZVRŠNOG TIJELA</t>
    </r>
  </si>
  <si>
    <t>GLAVA 0-01: PREDSTAVNIČKA I IZVRŠANA TIJELA</t>
  </si>
  <si>
    <t>GLAVA 0-02: TEKUĆI PROGRAMI JEDINSTVENOG UPRAVNOG ODJELA</t>
  </si>
  <si>
    <r>
      <rPr>
        <b/>
        <sz val="12"/>
        <rFont val="Arial"/>
        <family val="2"/>
        <charset val="238"/>
      </rPr>
      <t>PROGRAM 0001:</t>
    </r>
    <r>
      <rPr>
        <sz val="12"/>
        <rFont val="Arial"/>
        <family val="2"/>
        <charset val="238"/>
      </rPr>
      <t xml:space="preserve"> JAVNA UPRAVA I ADMINISTRACIJA</t>
    </r>
  </si>
  <si>
    <t>AKTIVNOST: 01 - RASHODI ZA ZAPOSLENE</t>
  </si>
  <si>
    <r>
      <rPr>
        <b/>
        <sz val="13"/>
        <rFont val="Arial"/>
        <family val="2"/>
      </rPr>
      <t>GLAVA 0-04</t>
    </r>
    <r>
      <rPr>
        <sz val="13"/>
        <rFont val="Arial"/>
        <family val="2"/>
      </rPr>
      <t>: SOCIJALNA SKRB I ZDRAVSTVO</t>
    </r>
  </si>
  <si>
    <r>
      <rPr>
        <b/>
        <sz val="12"/>
        <rFont val="Arial"/>
        <family val="2"/>
      </rPr>
      <t>PROGRAM 0003</t>
    </r>
    <r>
      <rPr>
        <sz val="12"/>
        <rFont val="Arial"/>
        <family val="2"/>
      </rPr>
      <t>: VISOKO OBRAZOVANJE</t>
    </r>
  </si>
  <si>
    <t>Naknade građanima i kućanstvima</t>
  </si>
  <si>
    <t>Ostale naknade građanima i kućanstvima iz proračuna</t>
  </si>
  <si>
    <t>Stipendije i školarine</t>
  </si>
  <si>
    <t>Rashodi za nabavkuproizvedene dugotrajne imovine</t>
  </si>
  <si>
    <t>Tekuće donacije u novcu (HGSS I CK)</t>
  </si>
  <si>
    <t>Posebni dio Proračuna sastoji se od plana rashoda i izdataka iskazanih po vrstama, raspoređenih u programe, koji se sastoje od aktivnosti i projekata, kako slijedi:</t>
  </si>
  <si>
    <r>
      <rPr>
        <b/>
        <sz val="13"/>
        <rFont val="Arial"/>
        <family val="2"/>
      </rPr>
      <t>GLAVA 0-06:</t>
    </r>
    <r>
      <rPr>
        <sz val="13"/>
        <rFont val="Arial"/>
        <family val="2"/>
      </rPr>
      <t xml:space="preserve"> PROMICANJE DRUŠTVENIH DJELATNOSTI</t>
    </r>
  </si>
  <si>
    <r>
      <rPr>
        <b/>
        <sz val="13"/>
        <rFont val="Arial"/>
        <family val="2"/>
      </rPr>
      <t xml:space="preserve">GLAVA 0-08: </t>
    </r>
    <r>
      <rPr>
        <sz val="13"/>
        <rFont val="Arial"/>
        <family val="2"/>
      </rPr>
      <t>UPRAVLJANJE IMOVINOM</t>
    </r>
  </si>
  <si>
    <t>Ceste i ostali slični objekti</t>
  </si>
  <si>
    <r>
      <rPr>
        <b/>
        <sz val="12"/>
        <rFont val="Arial"/>
        <family val="2"/>
      </rPr>
      <t>PROGRAM 0003</t>
    </r>
    <r>
      <rPr>
        <sz val="12"/>
        <rFont val="Arial"/>
        <family val="2"/>
      </rPr>
      <t>: ODRŽAVANJE I IZGRADNJA GRAĐ. OBJEKATA</t>
    </r>
  </si>
  <si>
    <r>
      <rPr>
        <b/>
        <sz val="13"/>
        <rFont val="Arial"/>
        <family val="2"/>
      </rPr>
      <t>GLAVA 0-10:</t>
    </r>
    <r>
      <rPr>
        <sz val="13"/>
        <rFont val="Arial"/>
        <family val="2"/>
      </rPr>
      <t xml:space="preserve"> JAČANJE GOSPODARSTVA</t>
    </r>
  </si>
  <si>
    <r>
      <rPr>
        <b/>
        <sz val="12"/>
        <rFont val="Arial"/>
        <family val="2"/>
      </rPr>
      <t>PROGRAM 0001:</t>
    </r>
    <r>
      <rPr>
        <sz val="12"/>
        <rFont val="Arial"/>
        <family val="2"/>
      </rPr>
      <t xml:space="preserve"> LAG "SLAVONSKI RAVNICA"</t>
    </r>
  </si>
  <si>
    <t>Članarina LAG</t>
  </si>
  <si>
    <r>
      <t xml:space="preserve">RAZDJEL 010-0: </t>
    </r>
    <r>
      <rPr>
        <sz val="13"/>
        <rFont val="Arial"/>
        <family val="2"/>
        <charset val="238"/>
      </rPr>
      <t>JEDINSTVENI UPRAVNI ODJEL, OPĆINSKA PREDSTAVNIČKA I IZVRŠNA TIJELA</t>
    </r>
  </si>
  <si>
    <t>Izvor prihoda: 03 Prihodi za posebne namjene, 06 Prihodi od nefin. imov.</t>
  </si>
  <si>
    <t>AKTIVNOST: 02 - OPĆI POSLOVI OPĆINSKE UPRAVE</t>
  </si>
  <si>
    <t>AKTIVNOST: 01 - SREDSTVA ZA RAD OPĆINSKOG VIJEĆA</t>
  </si>
  <si>
    <t>0001-01</t>
  </si>
  <si>
    <t>0002-01</t>
  </si>
  <si>
    <t>AKTIVNOST: 01 - SREDSTVA ZA RAD OPĆ. NAČELNIKA</t>
  </si>
  <si>
    <t>AKTIVNOST: 03 - NABAVKA PROIZVEDENE IMOVINE</t>
  </si>
  <si>
    <t>AKTIVNOST: 04 - INFORMATIZACIJA POSLOVANJA</t>
  </si>
  <si>
    <t>AKTIVNOST: 05 - PROVEDBA ZAKONA O ZAŠTITI NA RADU</t>
  </si>
  <si>
    <t xml:space="preserve">AKTIVNOST: 06 - NAKNADA ŠTETE </t>
  </si>
  <si>
    <t>AKTIVNOST: 01 - "MALA ŠKOLA"</t>
  </si>
  <si>
    <t>AKTIVNOST: 01 - DONACIJE PODRUČNIM ŠKOLAMA</t>
  </si>
  <si>
    <t>AKTIVNOST: 02 - SUFINANCIRANJE LJETOVANJA UČENIKA</t>
  </si>
  <si>
    <t>AKTIVNOST: 03 - FINAN. ŠK. PRIBORA UČENICIMA 1.RAZ.</t>
  </si>
  <si>
    <t>AKTIVNOST: 01 - STIPENDIRANJE STUDENATA</t>
  </si>
  <si>
    <t>AKTIVNOST: 01 - POMOĆ SOC.UGROŽENIM OBITELJIMA I RODITELJIMA NOVOROĐENE DJECE</t>
  </si>
  <si>
    <t>AKTIVNOST: 02 - JEDNOKRATNA POMOĆ OBITELJIMA POGINULIH HRVATSKIH BRANITELJA</t>
  </si>
  <si>
    <t>0001-02</t>
  </si>
  <si>
    <t>0001-03</t>
  </si>
  <si>
    <t>0001-04</t>
  </si>
  <si>
    <t>0001-05</t>
  </si>
  <si>
    <t>0001-06</t>
  </si>
  <si>
    <t>0002-02</t>
  </si>
  <si>
    <t>0002-03</t>
  </si>
  <si>
    <t>0003-01</t>
  </si>
  <si>
    <t>AKTIVNOST: 01 - DERATIZACIJA I DEZINSEKCIJA</t>
  </si>
  <si>
    <t>AKTIVNOST: 01 - ZAŠTITA OD POŽARA</t>
  </si>
  <si>
    <t>AKTIVNOST: 02 - SUSTAV ZAŠTITE I SPAŠAVANJA</t>
  </si>
  <si>
    <t>AKTIVNOST: 03 - CIVILNA ZAŠT.- OPREMANJE POSTROJBE</t>
  </si>
  <si>
    <t>AKTIVNOST: 04 - PRIMJENA ZAKONA O ZAŠTITI STANOVNIŠTVA I MATERIJALNIH DOBARA</t>
  </si>
  <si>
    <t>AKTIVNOST: 01 - PROTUGRADNA OBRANA</t>
  </si>
  <si>
    <t>AKTIVNOST: 01 - REDOVNO DJELOVANJE SPORTSKIH DR.</t>
  </si>
  <si>
    <t>AKTIVNOST: 01 - MANIFESTACIJE (turniri, koncerti, smotre)</t>
  </si>
  <si>
    <t>AKTIVNOST: 02 - IZDAVANJE KNJIGE LUKE LUKIĆA</t>
  </si>
  <si>
    <t>AKTIVNOST: 03 - OBILJEŽAVANJE DANA OPĆINE</t>
  </si>
  <si>
    <t>AKTIVNOST: 01 - SURADNJA S VJERSKIM ZAJEDNICAMA</t>
  </si>
  <si>
    <t>AKTIVNOST: 01 - DJELATNOSTI UDRUGA GRAĐANA</t>
  </si>
  <si>
    <t>AKTIVNOST: 01 - SANACIJA DIVLJIH ODLAGALIŠTA</t>
  </si>
  <si>
    <t>AKTIVNOST: 01 - RASHODI ZA JAVNU RASVJETU</t>
  </si>
  <si>
    <t>AKTIVNOST: 02 - ODRŽAVANJE GROBLJA</t>
  </si>
  <si>
    <t>AKTIVNOST: 03 - NERAZVRSTANE CESTE I JAVNE POVR.</t>
  </si>
  <si>
    <t>AKTIVNOST: 04 - TEKUĆE ODRŽ. OSTALE NENAVEDENE KOMUNALNE INFRASTRUKTURE</t>
  </si>
  <si>
    <t>PROJEKT: 01 - OTKUP ZEMLJIŠTA ZA IZGRADNJU OBJEKATA I UREĐENJE KOMUNALNE INFRASTRUK.</t>
  </si>
  <si>
    <t>PROJEKT: 02 - IZGRADNJA ODVODNJE NA PODR. OPĆINE</t>
  </si>
  <si>
    <t>PROJEKT: 03 - IZGRADNJA VODOOPSKRBNOG SUS. OPĆ.</t>
  </si>
  <si>
    <t>PROJEKT: 04 - MODERNIZACIJA JAVNE RASVJETE</t>
  </si>
  <si>
    <t>PROJEKT: 05 - IZGRADNJA CESTA,NOGOSTUPA I UGIBAL.</t>
  </si>
  <si>
    <t>PROJEKT: 01 - TEK. ODRŽ. I OPREMANJE GRAĐ. OBJEK.</t>
  </si>
  <si>
    <t>PROJEKT: 02 - IZGRADNJA NOVE OPĆINSKE ZGRADE</t>
  </si>
  <si>
    <t>PROJEKT: 03 - DOGRADNJA DRUŠTV. DOMA G.BEBRINA</t>
  </si>
  <si>
    <t xml:space="preserve">PROJEKT: 01 - PR. PLANIRANJE OPĆINE - IZRADA PPU </t>
  </si>
  <si>
    <t>AKTIVNOST: 01 - SUF. RADA LAG "SLAVONSKA RAVNICA"</t>
  </si>
  <si>
    <t>INDEKS 6/5</t>
  </si>
  <si>
    <t>FUNKCIJKA KLAS.: 06 USL. UNAPREĐENJA ST. I ZAJEDNICE</t>
  </si>
  <si>
    <t>INDEKS 7/6</t>
  </si>
  <si>
    <t>Naknade za rad pred.i izvrš. tijela, povjerenstava i sl.</t>
  </si>
  <si>
    <t>Povrat poreza i prireza na dohodak po god. prijavi</t>
  </si>
  <si>
    <t>Porez i prirez na dohodak od imovine i imov. prava</t>
  </si>
  <si>
    <t>0004-01</t>
  </si>
  <si>
    <t>0002-04</t>
  </si>
  <si>
    <t>0002-05</t>
  </si>
  <si>
    <t>0003-02</t>
  </si>
  <si>
    <t>0003-03</t>
  </si>
  <si>
    <t>0003-04</t>
  </si>
  <si>
    <t>PROJEKT: 04 - NOVI DRUŠTVENI DOM U RUŠČICI</t>
  </si>
  <si>
    <t>PROJEKT: 05 - IZGRADNJA ZMG "BIĐEVI", RUŠ.</t>
  </si>
  <si>
    <t>0003-05</t>
  </si>
  <si>
    <t>PROJEKT: 06 - IZGRADNJA GOSP. ZONE "JELAS", RUŠ.</t>
  </si>
  <si>
    <t>0003-06</t>
  </si>
  <si>
    <t>0003-07</t>
  </si>
  <si>
    <t>PROJEKT: 07 - SPORTSKI I REKREACIJSKI TERENI</t>
  </si>
  <si>
    <t>ŠIFRARNIK IZVORA:</t>
  </si>
  <si>
    <t>ŠIFRA IZVORA</t>
  </si>
  <si>
    <t>PRIHODI UKUPNO</t>
  </si>
  <si>
    <t>RASHODI UKUPNO</t>
  </si>
  <si>
    <t>Naknade troš. osobama izvan radnog odnosa</t>
  </si>
  <si>
    <t>Rashodi za dodatna ulaganja na nefin. imovini</t>
  </si>
  <si>
    <t>01 - Opći prihodi i primici</t>
  </si>
  <si>
    <t>02 - Vlastiti prihodi</t>
  </si>
  <si>
    <t>03 - Prihodi za posebne namjene</t>
  </si>
  <si>
    <t>04 - Pomoći</t>
  </si>
  <si>
    <t>05 - Donacije</t>
  </si>
  <si>
    <t>06 - Prihodi od nefinancijske imovine i naknade štete s osnova osiguranja</t>
  </si>
  <si>
    <t>07 - Namjenski prihodi od zaduživanja</t>
  </si>
  <si>
    <t>01</t>
  </si>
  <si>
    <t>02</t>
  </si>
  <si>
    <t>03</t>
  </si>
  <si>
    <t>04</t>
  </si>
  <si>
    <t>05</t>
  </si>
  <si>
    <t>06</t>
  </si>
  <si>
    <t>07</t>
  </si>
  <si>
    <t>Pomoći od izvanproračunskih korisnika</t>
  </si>
  <si>
    <t>Pomoći iz državnog proračuna temeljem prijenosa EU sredstava</t>
  </si>
  <si>
    <t>Kapitalne pomoći od izvanproračunskih korisnika</t>
  </si>
  <si>
    <t>Tekuće pomoći od izvanproračunskih korisnika</t>
  </si>
  <si>
    <t>Tekuće pomoći iz državnog proračuna temeljem prijenosa EU sredstava</t>
  </si>
  <si>
    <t>OPĆINA GORNJA VRBA</t>
  </si>
  <si>
    <t>Braće Radić1, Gornja Vrba</t>
  </si>
  <si>
    <t>OIB 57288773562</t>
  </si>
  <si>
    <t>Tekuće pomoći Proračuna iz drugih proračuna</t>
  </si>
  <si>
    <t>Kapitane pomoći Proračuna iz drugih proračuna</t>
  </si>
  <si>
    <t>Kapitalne pomoći iz državnog proračuna temeljem prijenosa EU sredstava</t>
  </si>
  <si>
    <t>Naknada za korištenje nefinancijske imovine</t>
  </si>
  <si>
    <t xml:space="preserve">Ostale nespomenut naknade i pristojbe </t>
  </si>
  <si>
    <t>Kazne, upravne mjere i ostali prihodi</t>
  </si>
  <si>
    <t>Kazne i upravne mjere</t>
  </si>
  <si>
    <t>Ostale nespomenute kazne</t>
  </si>
  <si>
    <t xml:space="preserve">Prihodi od prodaje materijalne imovine </t>
  </si>
  <si>
    <t>Subvencije trg. društvima i zadrugama izvan javnog sektora</t>
  </si>
  <si>
    <t>Sportska i glazbena oprema</t>
  </si>
  <si>
    <t>Ostala nematerijalna proizvedena imovina</t>
  </si>
  <si>
    <t>PROGRAM 01: JAVNA UPRAVA I ADMINISTRACIJA, OPĆINSKI NAČELNIK</t>
  </si>
  <si>
    <t>AKTIVNOST 01: JAVNA UPRAVA I ADMINISTRACIJA</t>
  </si>
  <si>
    <t>T001010101</t>
  </si>
  <si>
    <t>T001010102</t>
  </si>
  <si>
    <t>Službena, radna i zaštitna odjeća i obuća</t>
  </si>
  <si>
    <t>Usluge tekućeg i investicijskog održavanja post.i opreme</t>
  </si>
  <si>
    <t>Obvezni i preventivni pregledi zaposlenika</t>
  </si>
  <si>
    <t>T001010103</t>
  </si>
  <si>
    <t>T001010104</t>
  </si>
  <si>
    <t>T001010105</t>
  </si>
  <si>
    <t>T001010106</t>
  </si>
  <si>
    <t xml:space="preserve"> </t>
  </si>
  <si>
    <t>AKTIVNOST: LOKALNI IZBORI</t>
  </si>
  <si>
    <t>Tekuće donacije udrugama i političkim strankama</t>
  </si>
  <si>
    <t>Subvencije trg.društvima,poljoprivrednicima i obrtnicima</t>
  </si>
  <si>
    <t>Subvencije trgovačkim društvima izvan javnog sektora</t>
  </si>
  <si>
    <t>Ostale tekuće donacije u novcu</t>
  </si>
  <si>
    <t xml:space="preserve">Ostale tekuće donacije u novcu  </t>
  </si>
  <si>
    <t xml:space="preserve">Izvor prihoda: 01 Opći prihodi, </t>
  </si>
  <si>
    <t>Usluge čuvanja imovine i osoba (JVP)</t>
  </si>
  <si>
    <t xml:space="preserve">Ostala nematerijalna prizvedena imovina </t>
  </si>
  <si>
    <t>Službena , radna i zaštitna odjeća</t>
  </si>
  <si>
    <t>Tekuće pomoći županijskim proračunima</t>
  </si>
  <si>
    <t>FUNKCIJSKA KLASIFIKACIJA: 06 USLUGE UNAPREĐENJA STANOVANJA I ZAJEDNICE</t>
  </si>
  <si>
    <t>Izvor prihoda: 03 Prihodi za posebne namjene, 06 Prihodi od nefinancijske imovine</t>
  </si>
  <si>
    <t>FUN.KLASIF. 06 USLUGE UNAPREĐENJA STANOVANJA I ZAJED.</t>
  </si>
  <si>
    <t xml:space="preserve">PROJEKT: IZRADA PROSTORNO PLANIRANSKE DOKUMENTACIJE  </t>
  </si>
  <si>
    <t>AKTIVNOST : OTPLATA GLAVNICE I OSTALI TROŠKOVI KREDITA</t>
  </si>
  <si>
    <t xml:space="preserve">Kamate za primljene kredite i zajmove </t>
  </si>
  <si>
    <t>Kamate za primljene  kredite i zajmove od kreditnih i ostalih financijskih institucija izvan javnog sektora</t>
  </si>
  <si>
    <t xml:space="preserve">Kamate za odobrene a nerealizirane kredite i zajmove </t>
  </si>
  <si>
    <t>Izdaci za otplatu glavnice primljenih kredita i zajmova</t>
  </si>
  <si>
    <t>Komunalne usluge održavanja groblja</t>
  </si>
  <si>
    <t>Višak prihoda</t>
  </si>
  <si>
    <t>Manjak primitaka</t>
  </si>
  <si>
    <t>Izrada centralnog križa</t>
  </si>
  <si>
    <t>Naknade građanima i kućanstvima u novcu - studentske stipendije</t>
  </si>
  <si>
    <t>Naknade građanima i kućanstvima u novcu - dar roditeljima za novorođenu djecu</t>
  </si>
  <si>
    <t>Naknade građanima i kućanstvima u naravi - sufinanciranje boravka djece u vrtiću</t>
  </si>
  <si>
    <t>Naknade građanima i kućanstvima u naravi - pomoć i njega u kući (Crveni križ)</t>
  </si>
  <si>
    <t>Naknade građanima i kućanstvima u naravi - sufinanciranje priključaka na kanalizaciju</t>
  </si>
  <si>
    <t>Naknade građanima i kućanstvima u naravi - sufinanciranje javnog prijevoza za učenike, studente, umirovljenike i dr.</t>
  </si>
  <si>
    <t xml:space="preserve">Naknade građanima i kućanstvima u naravi - sufinanciranje nabave školskog pribora i radnih bilježnica za učenike </t>
  </si>
  <si>
    <t>Naknade građanima i kućanstvima u naravi - sufinanciranje školskih izleta i ljetovanja učenika, te škole plivanja</t>
  </si>
  <si>
    <t>Tekuće donacije vatrogastvu</t>
  </si>
  <si>
    <r>
      <t xml:space="preserve">Kap. pomoći unutar općeg proračuna </t>
    </r>
    <r>
      <rPr>
        <i/>
        <sz val="11"/>
        <rFont val="Arial"/>
        <family val="2"/>
        <charset val="238"/>
      </rPr>
      <t>15% kante za papir</t>
    </r>
  </si>
  <si>
    <t>AKTIVNOST 02: OPĆI POSLOVI OPĆINSKE UPRAVE</t>
  </si>
  <si>
    <t>AKTIVNOST 03: NABAVKA PROIZVEDENE IMOVINE</t>
  </si>
  <si>
    <t>AKTIVNOST 04: INFORMATIZACIJA POSLOVANJA</t>
  </si>
  <si>
    <t>AKTIVNOST 05: PROVEDBA ZAKONA O ZAŠTITI NA RADU</t>
  </si>
  <si>
    <t xml:space="preserve">AKTIVNOST 06: NAKNADA ŠTETE </t>
  </si>
  <si>
    <t>AKTIVNOST 01: RAD OPĆ. VIJEĆA , OPĆ.NAČEL. I ZAMJ.NAČ.</t>
  </si>
  <si>
    <t>AKTIVNOST 02: POTICANJE GOSPODARSKOG RAZVOJA NA PODRUČJU OPĆINE GORNJA VRBA</t>
  </si>
  <si>
    <t>AKTIVNOST 01: PROVOĐENJE PREDŠKOLSKOG MINIMUMA</t>
  </si>
  <si>
    <t>AKTIVNOST 01: OSNOVNO ŠKOLSTVO</t>
  </si>
  <si>
    <t>AKTIVNOST 01: RAD S DJECOM S POSEBNIM POTREBAMA</t>
  </si>
  <si>
    <t>AKTIVNOST 01: POMOĆ SOC.UGROŽENIM OBITELJIMA, STUDENTIMA I NOVOROĐENOJ DJECI</t>
  </si>
  <si>
    <t>AKTIVNOST 03: JEDNOKRATNA PRAVA IZ ZAKONA O PRAVIMA HRV. BRANITELJA I ČLANOVA NJIHOVIH OBITELJI</t>
  </si>
  <si>
    <t>AKTIVNOST 01: SUFINANCIRANJE OSNIVANJA I DJELOVANJA PRIHVATILIŠTA ZA PSE</t>
  </si>
  <si>
    <t xml:space="preserve">AKTIVNOST 02: VETERINARSKE USLUGE </t>
  </si>
  <si>
    <t>AKTIVNOST 01: ZAŠTITA OD POŽARA</t>
  </si>
  <si>
    <t>Izvor prihoda 06 Prihodi od nefinancijske imovine</t>
  </si>
  <si>
    <t>AKTIVNOST 02: PLAN ZAŠTITE OD POŽARA</t>
  </si>
  <si>
    <t>AKTIVNOST 03: SUSTAV ZAŠTITE I SPAŠAVANJA - HGSS</t>
  </si>
  <si>
    <t>AKTIVNOST 04: CIVILNA ZAŠTITA - OPREMANJE POSTROJBE</t>
  </si>
  <si>
    <t>AKTIVNOST 01: OBRANA OD TUČE</t>
  </si>
  <si>
    <t>FUNKCIJSKA KLASIF.: 08 REKREACIJA, KULTURA I RELIGIJA</t>
  </si>
  <si>
    <t>AKTIVNOST 02: OBILJEŽAVANJE DANA OPĆINE</t>
  </si>
  <si>
    <t>AKTIVNOST 01: SUF.KUD-a VRBA I DR.UDRUGA U KULTURI</t>
  </si>
  <si>
    <t>AKTIVNOST 01: SURADNJA S POLITIČKIM ORGANIZACIJAMA</t>
  </si>
  <si>
    <t>AKTIVNOST 01: SURADNJA S VJERSKIM ZAJEDNICAMA</t>
  </si>
  <si>
    <t>AKTIVNOST 02: POMOĆI UDRUGAMA GRAĐANA</t>
  </si>
  <si>
    <t>AKTIVNOST 01: GOSPODARENJE OTPADOM</t>
  </si>
  <si>
    <t>AKTIVNOST 01: RASHODI ZA UREĐAJE I JAVNU RASVJETU</t>
  </si>
  <si>
    <t>AKTIVNOST 02: UREĐENJE GROBLJA U DONJOJ VRBI</t>
  </si>
  <si>
    <t xml:space="preserve">AKTIVNOST 03: NERAZVRSTANE CESTE </t>
  </si>
  <si>
    <t>PROJEKT 01: OSIGURANJE ZEMLJIŠTA ZA IZGRADNJU OBJEKATA I UREĐENJE KOMUNALNE INFRASTRUKTURE</t>
  </si>
  <si>
    <t>PROJEKT 02: MODERNIZACIJA JAVNE RASVJETE</t>
  </si>
  <si>
    <t xml:space="preserve">PROJEKT 03: MODERNIZACIJA KOLNIKA </t>
  </si>
  <si>
    <t>AKTIVNOST 01: TEK. ODRŽ. GRAĐEVINSKIH OBJEKATA</t>
  </si>
  <si>
    <t>PROJEKT 03: MODERNIZACIJA NOGOSTUPA I UGIBALIŠTA</t>
  </si>
  <si>
    <t>PROJEKT 05: ADAPTACIJA MJESNOG DOMA U G. VRBI</t>
  </si>
  <si>
    <t>PROJEKT 06: ADAPTACIJA MJESNOG DOMA U D. VRBI</t>
  </si>
  <si>
    <t>RAZDJEL 001: OPĆINA GORNJA VRBA</t>
  </si>
  <si>
    <t>GLAVA 01: PROGRAMI JEDINSTVENOG UPR.ODJELA, OPĆINSKOG NAČELNIKA I OPĆINSKOG VIJEĆA</t>
  </si>
  <si>
    <t>PROGRAM 02: REDOVNA DJELATNOST TIJELA JLS</t>
  </si>
  <si>
    <t>PROGRAM 03: PROVOĐENJE LOKALNIH IZBORA</t>
  </si>
  <si>
    <t>PROGRAM 04: SUBVENCIJE PODUZETNIŠTVU</t>
  </si>
  <si>
    <t>PROGRAM 05: PREDŠKOLSKI ODGOJ</t>
  </si>
  <si>
    <t>PROGRAM 06: OSNOVNO ŠKOLSTVO</t>
  </si>
  <si>
    <t>PROGRAM 07: RAD S DJECOM S POSEBNIM POTREBAMA</t>
  </si>
  <si>
    <t>PROGRAM 08: TEKUĆI PROGRAMI SOCIJALNE SKRBI</t>
  </si>
  <si>
    <t>PROGRAM 09: DODATNE USLUGE U ZDRAVSTVU I PREVENTIVA</t>
  </si>
  <si>
    <t>PROGRAM 10: ZAŠTITA ŽIVOTINJA</t>
  </si>
  <si>
    <t>PROGRAM 11: ZAŠTITA OD POŽARA I CIVILNA ZAŠTITA</t>
  </si>
  <si>
    <t>PROGRAM 12: OBRANA OD TUČE</t>
  </si>
  <si>
    <t>PROGRAM 13: SPORT</t>
  </si>
  <si>
    <t>PROGRAM 14: KULTURA</t>
  </si>
  <si>
    <t>PROGRAM 15: RELIGIJA</t>
  </si>
  <si>
    <t>PROGRAM 17: ZAŠTITA OKOLIŠA</t>
  </si>
  <si>
    <t>PROGRAM 18: ODRŽAVANJE KOMUNALNE INFRASTRUKTURE</t>
  </si>
  <si>
    <t>PROGRAM 20: GRAĐEVINSKI OBJEKTI I JAVNE POVRŠINE</t>
  </si>
  <si>
    <t>PROGRAM 22: ZADUŽENJE</t>
  </si>
  <si>
    <t>PROGRAM 16: RAD UDRUGA GRAĐANA I POLIT.ORGANIZACIJA</t>
  </si>
  <si>
    <t>T001010201</t>
  </si>
  <si>
    <t>T001010301</t>
  </si>
  <si>
    <t>T001010401</t>
  </si>
  <si>
    <t>T001010402</t>
  </si>
  <si>
    <t>T001010501</t>
  </si>
  <si>
    <t>T001010601</t>
  </si>
  <si>
    <t>T001010701</t>
  </si>
  <si>
    <t>T001010801</t>
  </si>
  <si>
    <t>T001010802</t>
  </si>
  <si>
    <t>T001010803</t>
  </si>
  <si>
    <t>T001010901</t>
  </si>
  <si>
    <t>AKTIVNOST 01: DERATIZACIJA i DEZINSEKCIJA</t>
  </si>
  <si>
    <t>T001011001</t>
  </si>
  <si>
    <t>T001011002</t>
  </si>
  <si>
    <t>T001011101</t>
  </si>
  <si>
    <t>T001011102</t>
  </si>
  <si>
    <t>T001011103</t>
  </si>
  <si>
    <t>T001011104</t>
  </si>
  <si>
    <t>T001011105</t>
  </si>
  <si>
    <t>Izvor prihoda: 01 Opći prihodi, 03 Prih.za pos.namjene</t>
  </si>
  <si>
    <t>T001011201</t>
  </si>
  <si>
    <t>T001011301</t>
  </si>
  <si>
    <t>T001011401</t>
  </si>
  <si>
    <t>T001011402</t>
  </si>
  <si>
    <t>T001011501</t>
  </si>
  <si>
    <t>T001011601</t>
  </si>
  <si>
    <t>T001011602</t>
  </si>
  <si>
    <t>T001011701</t>
  </si>
  <si>
    <t>T001011702</t>
  </si>
  <si>
    <t>T001011801</t>
  </si>
  <si>
    <t>T001011802</t>
  </si>
  <si>
    <t>T001011803</t>
  </si>
  <si>
    <t>T001011804</t>
  </si>
  <si>
    <t>T001011805</t>
  </si>
  <si>
    <t>T001011806</t>
  </si>
  <si>
    <t>T001011807</t>
  </si>
  <si>
    <t>T001011808</t>
  </si>
  <si>
    <t>T001011809</t>
  </si>
  <si>
    <t>T001011810</t>
  </si>
  <si>
    <t>K001011901</t>
  </si>
  <si>
    <t>K001011902</t>
  </si>
  <si>
    <t>K001011903</t>
  </si>
  <si>
    <t>K001011904</t>
  </si>
  <si>
    <t>K001012001</t>
  </si>
  <si>
    <t>K001012002</t>
  </si>
  <si>
    <t>K001012003</t>
  </si>
  <si>
    <t>K001012004</t>
  </si>
  <si>
    <t>K001012005</t>
  </si>
  <si>
    <t>K001012006</t>
  </si>
  <si>
    <t>K001012007</t>
  </si>
  <si>
    <t>K001012008</t>
  </si>
  <si>
    <t>T001012101</t>
  </si>
  <si>
    <t>T001012201</t>
  </si>
  <si>
    <t>AKTIVNOST 01: POTICANJE PROIZVODNIH DJELAT. U GOSPODARSKOJ ZONI</t>
  </si>
  <si>
    <t>AKTIVNOST 02: HUMANITARNA SKRB KROZ UDRUGE GRAĐANA</t>
  </si>
  <si>
    <t>AKTIVNOST 05: PRIMJENA ZAKONA O ZAŠTITI    STANOVNIŠTVA I MATERIJALNIH DOBARA</t>
  </si>
  <si>
    <t>AKTIVNOST 01: REDOVNO DJELOVANJE SPORT. UDRUGA</t>
  </si>
  <si>
    <t>AKTIVNOST 02: NABAVKA POSUDA ZA ODVOJENO PRIKUPLJANJE OTPADA</t>
  </si>
  <si>
    <t>AKTIVNOST 04: SANACIJA KOLNIKA U UL. Ž. KOŽULJA</t>
  </si>
  <si>
    <t>PROJEKT 04: POMOĆI TRG. DRUŠ. U JAVNOM SEKTORU ZA IZGRADNJU KOMUNALNO-VODNIH GRAĐEVINA</t>
  </si>
  <si>
    <t>FUNK. KLASIF.: 06 USLUGE UNAPREĐ. STANOVANJA I ZAJEDNICE</t>
  </si>
  <si>
    <t>Izvor prihoda: 01 Opći prihodi, 03 Prih. za pos.namjene</t>
  </si>
  <si>
    <t>Naknade građanima i kućanstvima u novcu - jednokr. novčane pomoći za socijalno ugrožene obitelji, božićnica i uskrsnica umirovljenicima</t>
  </si>
  <si>
    <t>Umjetnička, literarna i znanstvena djela</t>
  </si>
  <si>
    <t>Dio koji će se rasporediti/pokriti u razdoblju</t>
  </si>
  <si>
    <t>Ukupan donos viška iz prethodnih godina</t>
  </si>
  <si>
    <t>Modernizacija kolnika na području Općine Gornja Vrba</t>
  </si>
  <si>
    <t>Izvor prihoda: 03 Prihodi za posebne namjene, 04 Pomoći</t>
  </si>
  <si>
    <t>I. OPĆI DIO</t>
  </si>
  <si>
    <t>Prihodi od pruženih usluga</t>
  </si>
  <si>
    <t>Prihodi od pruženih usluga (10% NUV)</t>
  </si>
  <si>
    <t>Izgradnja ceste u Ulici bl. Alojzija Stepinca</t>
  </si>
  <si>
    <t>Izgradnja ceste u Ulici 22. Svibnja</t>
  </si>
  <si>
    <t>Ostali nespomenuti građevinski objekti - izletište</t>
  </si>
  <si>
    <t>Subvencije poljoprivrednicima i obrtnicima - poticanje poduzetništva</t>
  </si>
  <si>
    <t>Naknade građanima i kućanstvima u novcu - pomoć mladim obiteljima za kupnju nekretnine</t>
  </si>
  <si>
    <t>Rashodi za dodatna ulaganja na nefinancijskoj imovini</t>
  </si>
  <si>
    <t xml:space="preserve">Poslovni objekti </t>
  </si>
  <si>
    <t>Tekuće donacije udrugama (CK)</t>
  </si>
  <si>
    <t>Subvencije poljoprivrednicima i obrtnicima - poticanje poljop. proizvodnje</t>
  </si>
  <si>
    <t>Kapitalne pomoći kreditnim i ostalim financijskim institucijama te trgovačkim društvima unutar javnog sektora</t>
  </si>
  <si>
    <t>Kapitalne pomoći kreditnim i ostalim financijskim institucijama te trgovačkim društvima unutar javnog sektora - projekt BROD2</t>
  </si>
  <si>
    <t>PROJEKT 10: IZGR. OBJEKATA - TRIBINA DONJA VRBA</t>
  </si>
  <si>
    <t>Kapitalne pom.trg.društvima unutar javnog sektora</t>
  </si>
  <si>
    <t>Otplata glavnice primljenih zajmova od trgovačkih društava izvan javnog sektora</t>
  </si>
  <si>
    <t>Otplata glavnice primljenih zajmova od trgovačkih društava izvan jav. sek.</t>
  </si>
  <si>
    <t>AKTIVNOST 05: SANACIJA KOLNIKA U SAVSKOJ ULICI</t>
  </si>
  <si>
    <t>AKTIVNOST 06: NOGOSTUPI</t>
  </si>
  <si>
    <t xml:space="preserve">AKTIVNOST 07: JAVNE POVRŠINE </t>
  </si>
  <si>
    <t>AKTIVNOST 08: POLJSKI PUTEVI</t>
  </si>
  <si>
    <t xml:space="preserve">AKTIVNOST 09: NABAVKA I SADNJA STABALA NA JAVNOJ PORŠINI </t>
  </si>
  <si>
    <t xml:space="preserve">AKTIVNOST 10: NABAVKA I POSTAVLJANJE NATPISNIH PLOČA I PLOČA S NAZIVIMA ULICA </t>
  </si>
  <si>
    <t xml:space="preserve">AKTIVNOST 11: URBANI MOBILIJAR I PRIGODNO UKRAŠAVANJE </t>
  </si>
  <si>
    <t>T001011811</t>
  </si>
  <si>
    <t>K001012009</t>
  </si>
  <si>
    <t>K001012010</t>
  </si>
  <si>
    <t>PROGRAM 23: "ZAŽELI - OPĆINA GORNJA VRBA",                                PROGRAM ZAPOŠLJAVANJA ŽENA</t>
  </si>
  <si>
    <t>AKTIVNOST 01: ZAPOŠLJAVANJE ŽENA</t>
  </si>
  <si>
    <t>T001012301</t>
  </si>
  <si>
    <t>AKTIVNOST 02: OBRAZOVANJE I OSPOSOBLJAVANJE ŽENA</t>
  </si>
  <si>
    <t>T001012302</t>
  </si>
  <si>
    <t>AKTIVNOST 03: PROMIDŽBA I VIDLJIVOST PROGRAMA</t>
  </si>
  <si>
    <t>T001012303</t>
  </si>
  <si>
    <t>Naknade građanima i kućanstvima u novcu - JEDNOKRATNA POMOĆ NEZAPOSLENIMA U SLUČAJU GUBITKA RADNOG MJESTA</t>
  </si>
  <si>
    <r>
      <t xml:space="preserve">PLAN ZA       </t>
    </r>
    <r>
      <rPr>
        <b/>
        <sz val="14"/>
        <rFont val="Arial"/>
        <family val="2"/>
        <charset val="238"/>
      </rPr>
      <t>2022.</t>
    </r>
  </si>
  <si>
    <t>Prihodi od zakupa zemljišta u vl. općine</t>
  </si>
  <si>
    <t>Ostali nespomenuti građ. objekti - parkiralište u D. Vrbi kod igrališta</t>
  </si>
  <si>
    <t>PROJEKT 04: UREĐENJE JAVNIH POVRŠINA, DJ.IGRALIŠTA</t>
  </si>
  <si>
    <t>Oprema za održavanje i zaštitu - klimatizacija + hladnjak</t>
  </si>
  <si>
    <t>Izgradnja ceste u Savskoj ulici - PRODUŽETAK</t>
  </si>
  <si>
    <t>Izgradnja ceste u Ulici 108. brigade - PRODUŽETAK</t>
  </si>
  <si>
    <t>PROGRAM 21: IZRADA PROMETNOG ELABORATA OPĆINE GORNJA VRBA</t>
  </si>
  <si>
    <t>Prometni elaborat</t>
  </si>
  <si>
    <t>PROJEKT 07: IZGRADNJA MJESNOG GROBLJA GORNJA VRBA</t>
  </si>
  <si>
    <t>PROJEKT 08: IZGRADNJA BICIKLISTIČKE STAZE U UL.VRB.ŽRTAVA U GORNJOJ VRBI</t>
  </si>
  <si>
    <t>PROJEKT 11: IZGRADNJA BICIKLISTIČKE STAZE DONJA VRBA - SLAVONSKI BROD</t>
  </si>
  <si>
    <t>K001012011</t>
  </si>
  <si>
    <t>PROGRAM 19: IZGRADNJA OBJEKATA KOMUNALNE INFRAST.</t>
  </si>
  <si>
    <t>PROJEKT 05: NADOGRADNJA KANALIZACIJE U GORNJOJ VRBI (UL.M.MESIĆA)</t>
  </si>
  <si>
    <t>Izgradnja ceste u Gornjoj Vrbi - Jasinjska ulica</t>
  </si>
  <si>
    <t>Izgradnja ceste u Gornjoj Vrbi - Brodska ulica</t>
  </si>
  <si>
    <t>K001011905</t>
  </si>
  <si>
    <t>PROGRAM 24: JAVNI RADOVI NA PODRUČJU OPĆINE GORNJA VRBA</t>
  </si>
  <si>
    <t>AKTIVNOST 01: PLAĆE ZAPOSLENIH</t>
  </si>
  <si>
    <t>T001012401</t>
  </si>
  <si>
    <t>Naknade za prijevoz</t>
  </si>
  <si>
    <t>PROJEKT 09: SANACIJA I OBNOVA OPĆINSKE ZGRADE U UL.VRB.ŽRTAVA (AMBULANTA - STARA POŠTA)</t>
  </si>
  <si>
    <t>PROJEKT 02: IZGRADNJA RASVJETE NA ŠRC "GORAN JURIĆ", GORNJA VRBA</t>
  </si>
  <si>
    <t>K001011906</t>
  </si>
  <si>
    <t>T001011812</t>
  </si>
  <si>
    <t>T001011813</t>
  </si>
  <si>
    <t>AKTIVNOST 12: SANACIJA KOLNIKA U DOMOBRANSKOJ ULICI U DONJOJ VRBI</t>
  </si>
  <si>
    <t>AKTIVNOST 13: SANACIJA KOLNIKA U UL.M.GUPCA U GORNJOJ VRBI</t>
  </si>
  <si>
    <t>AKTIVNOST 14: SANACIJA KOLNIKA U UL.J.ODOBAŠIĆA U DONJOJ VRBI</t>
  </si>
  <si>
    <t>T001011814</t>
  </si>
  <si>
    <t>AKTIVNOST 15: SANACIJA KOLNIKA U UL.M.MESIĆA U GORNJOJ VRBI</t>
  </si>
  <si>
    <t>T001011815</t>
  </si>
  <si>
    <t>K001012012</t>
  </si>
  <si>
    <t>PROJEKT 12: UREĐENJE SPORTSKOREKREACIJSKOG ZEMLJIŠTA JUŽNO OD SJEV.GOSP.ZONE U G.VRBI</t>
  </si>
  <si>
    <t>PRORAČUN OPĆINE GORNJA VRBA ZA 2022. GODINU</t>
  </si>
  <si>
    <t>PROJEKT 06: ZACJEVLJENJE KANALA U ULICI VRB.ŽRTAVA, G.VRBA</t>
  </si>
  <si>
    <t>PROJEKT 13: NOVI TEREN NA NOGOMETNOM IGRALIŠTU U GORNJOJ VRBI</t>
  </si>
  <si>
    <t>K001012013</t>
  </si>
  <si>
    <t>POVEĆANJE / SMANJENJE</t>
  </si>
  <si>
    <r>
      <rPr>
        <sz val="13"/>
        <rFont val="Arial"/>
        <family val="2"/>
        <charset val="238"/>
      </rPr>
      <t xml:space="preserve">NOVI PLAN ZA       </t>
    </r>
    <r>
      <rPr>
        <b/>
        <sz val="13"/>
        <rFont val="Arial"/>
        <family val="2"/>
        <charset val="238"/>
      </rPr>
      <t>2022.</t>
    </r>
  </si>
  <si>
    <t>INDEKS 5/3</t>
  </si>
  <si>
    <t>INDEKS 3/1*100</t>
  </si>
  <si>
    <t>PLAN 2022.</t>
  </si>
  <si>
    <t>NOVI PLAN 2022.</t>
  </si>
  <si>
    <t>NAKON 1. IZMJENA I DOPUNA</t>
  </si>
  <si>
    <t>II. POSEBNI DIO PRORAČUNA OPĆINE GORNJA VRBA za 2022.godinu NAKON 1. IZMJENA I DOPUNA</t>
  </si>
  <si>
    <t>PROGRAM 25: "ZAŽELI 2 - OPĆINA GORNJA VRBA",                                PROGRAM ZAPOŠLJAVANJA ŽENA</t>
  </si>
  <si>
    <t>T001012501</t>
  </si>
  <si>
    <t>T001012502</t>
  </si>
  <si>
    <t>Uredski materijal i ostali materijalni rashodi - HIGIJENSKI PAKETI</t>
  </si>
  <si>
    <t>Sitan inventar - BICIKLI</t>
  </si>
  <si>
    <t>AKTIVNOST 02: PROMIDŽBA I VIDLJIVOST PROGRAMA</t>
  </si>
  <si>
    <t>Naknade građanima i kućanstvima u naravi - sufinanciranje školske prehrane - užine</t>
  </si>
  <si>
    <t>Otplata glavnice primljenih zajmova od državnog proračuna</t>
  </si>
  <si>
    <t>Otplata glavnice primljenih zajmova od državnog proračuna - povrat poreza</t>
  </si>
  <si>
    <t>Otplata glavnice primljenih zajmova od drž. proračuna - povrat poreza</t>
  </si>
  <si>
    <t>Otplata glavnice primljenih zajmova od trgovačkih društava izvan javnog sektora - LED JAVNA RASVJETA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</si>
</sst>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32" x14ac:knownFonts="1">
    <font>
      <sz val="10"/>
      <name val="Arial"/>
      <charset val="238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6"/>
      <name val="Arial"/>
      <family val="2"/>
    </font>
    <font>
      <sz val="8"/>
      <name val="Arial"/>
      <family val="2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  <charset val="238"/>
    </font>
    <font>
      <sz val="9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3"/>
      <name val="Arial"/>
      <family val="2"/>
      <charset val="238"/>
    </font>
    <font>
      <sz val="13"/>
      <name val="Arial"/>
      <family val="2"/>
      <charset val="238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sz val="11"/>
      <name val="Arial"/>
      <family val="2"/>
    </font>
    <font>
      <b/>
      <sz val="11"/>
      <name val="Arial"/>
      <family val="2"/>
      <charset val="238"/>
    </font>
    <font>
      <sz val="13"/>
      <name val="Arial"/>
      <family val="2"/>
    </font>
    <font>
      <b/>
      <sz val="13"/>
      <name val="Arial"/>
      <family val="2"/>
    </font>
    <font>
      <sz val="9"/>
      <name val="Arial"/>
      <family val="2"/>
    </font>
    <font>
      <sz val="7"/>
      <name val="Arial"/>
      <family val="2"/>
      <charset val="238"/>
    </font>
    <font>
      <i/>
      <sz val="10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5">
    <xf numFmtId="0" fontId="0" fillId="0" borderId="0" xfId="0"/>
    <xf numFmtId="0" fontId="1" fillId="0" borderId="0" xfId="0" applyFont="1"/>
    <xf numFmtId="0" fontId="3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2" fillId="0" borderId="1" xfId="0" applyFont="1" applyBorder="1"/>
    <xf numFmtId="0" fontId="6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3" fontId="7" fillId="0" borderId="1" xfId="0" applyNumberFormat="1" applyFont="1" applyBorder="1"/>
    <xf numFmtId="3" fontId="2" fillId="0" borderId="1" xfId="0" applyNumberFormat="1" applyFont="1" applyBorder="1"/>
    <xf numFmtId="0" fontId="6" fillId="0" borderId="1" xfId="0" applyFont="1" applyBorder="1" applyAlignment="1">
      <alignment wrapText="1"/>
    </xf>
    <xf numFmtId="3" fontId="6" fillId="0" borderId="1" xfId="0" applyNumberFormat="1" applyFont="1" applyBorder="1"/>
    <xf numFmtId="3" fontId="6" fillId="0" borderId="3" xfId="0" applyNumberFormat="1" applyFont="1" applyBorder="1"/>
    <xf numFmtId="0" fontId="6" fillId="0" borderId="0" xfId="0" applyFont="1" applyAlignment="1">
      <alignment horizontal="left"/>
    </xf>
    <xf numFmtId="0" fontId="6" fillId="0" borderId="0" xfId="0" applyFont="1" applyAlignment="1">
      <alignment wrapText="1"/>
    </xf>
    <xf numFmtId="3" fontId="6" fillId="0" borderId="0" xfId="0" applyNumberFormat="1" applyFont="1"/>
    <xf numFmtId="164" fontId="6" fillId="0" borderId="0" xfId="0" applyNumberFormat="1" applyFont="1"/>
    <xf numFmtId="165" fontId="6" fillId="0" borderId="0" xfId="0" applyNumberFormat="1" applyFont="1"/>
    <xf numFmtId="4" fontId="6" fillId="0" borderId="0" xfId="0" applyNumberFormat="1" applyFont="1"/>
    <xf numFmtId="0" fontId="2" fillId="0" borderId="4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2" fillId="0" borderId="4" xfId="0" applyFont="1" applyBorder="1"/>
    <xf numFmtId="0" fontId="7" fillId="0" borderId="4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10" fillId="0" borderId="0" xfId="0" applyFont="1"/>
    <xf numFmtId="3" fontId="8" fillId="0" borderId="1" xfId="0" applyNumberFormat="1" applyFont="1" applyBorder="1"/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/>
    <xf numFmtId="0" fontId="2" fillId="3" borderId="10" xfId="0" applyFont="1" applyFill="1" applyBorder="1"/>
    <xf numFmtId="0" fontId="5" fillId="3" borderId="11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2" fillId="0" borderId="12" xfId="0" applyFont="1" applyBorder="1" applyAlignment="1">
      <alignment wrapText="1"/>
    </xf>
    <xf numFmtId="4" fontId="6" fillId="0" borderId="12" xfId="0" applyNumberFormat="1" applyFont="1" applyBorder="1"/>
    <xf numFmtId="0" fontId="6" fillId="0" borderId="12" xfId="0" applyFont="1" applyBorder="1"/>
    <xf numFmtId="0" fontId="6" fillId="0" borderId="14" xfId="0" applyFont="1" applyBorder="1" applyAlignment="1">
      <alignment horizontal="left"/>
    </xf>
    <xf numFmtId="0" fontId="6" fillId="0" borderId="15" xfId="0" applyFont="1" applyBorder="1" applyAlignment="1">
      <alignment wrapText="1"/>
    </xf>
    <xf numFmtId="3" fontId="6" fillId="0" borderId="15" xfId="0" applyNumberFormat="1" applyFont="1" applyBorder="1"/>
    <xf numFmtId="0" fontId="6" fillId="0" borderId="16" xfId="0" applyFont="1" applyBorder="1" applyAlignment="1">
      <alignment horizontal="left"/>
    </xf>
    <xf numFmtId="0" fontId="6" fillId="0" borderId="3" xfId="0" applyFont="1" applyBorder="1" applyAlignment="1">
      <alignment wrapText="1"/>
    </xf>
    <xf numFmtId="0" fontId="6" fillId="0" borderId="1" xfId="0" applyFont="1" applyBorder="1" applyAlignment="1">
      <alignment horizontal="left"/>
    </xf>
    <xf numFmtId="0" fontId="7" fillId="0" borderId="1" xfId="0" applyFont="1" applyBorder="1"/>
    <xf numFmtId="0" fontId="7" fillId="0" borderId="17" xfId="0" applyFont="1" applyBorder="1" applyAlignment="1">
      <alignment horizontal="left"/>
    </xf>
    <xf numFmtId="0" fontId="7" fillId="0" borderId="18" xfId="0" applyFont="1" applyBorder="1" applyAlignment="1">
      <alignment wrapText="1"/>
    </xf>
    <xf numFmtId="3" fontId="7" fillId="0" borderId="18" xfId="0" applyNumberFormat="1" applyFont="1" applyBorder="1"/>
    <xf numFmtId="165" fontId="7" fillId="0" borderId="1" xfId="0" applyNumberFormat="1" applyFont="1" applyBorder="1"/>
    <xf numFmtId="0" fontId="4" fillId="0" borderId="0" xfId="0" applyFont="1"/>
    <xf numFmtId="0" fontId="2" fillId="0" borderId="0" xfId="0" applyFont="1" applyAlignment="1">
      <alignment wrapText="1"/>
    </xf>
    <xf numFmtId="3" fontId="2" fillId="0" borderId="0" xfId="0" applyNumberFormat="1" applyFont="1"/>
    <xf numFmtId="164" fontId="2" fillId="0" borderId="0" xfId="0" applyNumberFormat="1" applyFont="1"/>
    <xf numFmtId="165" fontId="2" fillId="0" borderId="0" xfId="0" applyNumberFormat="1" applyFont="1"/>
    <xf numFmtId="0" fontId="7" fillId="0" borderId="19" xfId="0" applyFont="1" applyBorder="1"/>
    <xf numFmtId="0" fontId="6" fillId="0" borderId="1" xfId="0" applyFont="1" applyBorder="1"/>
    <xf numFmtId="164" fontId="7" fillId="0" borderId="20" xfId="0" applyNumberFormat="1" applyFont="1" applyBorder="1"/>
    <xf numFmtId="165" fontId="7" fillId="0" borderId="20" xfId="0" applyNumberFormat="1" applyFont="1" applyBorder="1"/>
    <xf numFmtId="165" fontId="7" fillId="0" borderId="3" xfId="0" applyNumberFormat="1" applyFont="1" applyBorder="1"/>
    <xf numFmtId="165" fontId="7" fillId="0" borderId="0" xfId="0" applyNumberFormat="1" applyFont="1"/>
    <xf numFmtId="164" fontId="7" fillId="0" borderId="1" xfId="0" applyNumberFormat="1" applyFont="1" applyBorder="1"/>
    <xf numFmtId="164" fontId="7" fillId="0" borderId="15" xfId="0" applyNumberFormat="1" applyFont="1" applyBorder="1"/>
    <xf numFmtId="165" fontId="7" fillId="0" borderId="15" xfId="0" applyNumberFormat="1" applyFont="1" applyBorder="1"/>
    <xf numFmtId="164" fontId="7" fillId="0" borderId="23" xfId="0" applyNumberFormat="1" applyFont="1" applyBorder="1"/>
    <xf numFmtId="165" fontId="7" fillId="0" borderId="23" xfId="0" applyNumberFormat="1" applyFont="1" applyBorder="1"/>
    <xf numFmtId="0" fontId="11" fillId="3" borderId="24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left"/>
    </xf>
    <xf numFmtId="0" fontId="2" fillId="4" borderId="26" xfId="0" applyFont="1" applyFill="1" applyBorder="1" applyAlignment="1">
      <alignment wrapText="1"/>
    </xf>
    <xf numFmtId="3" fontId="2" fillId="4" borderId="26" xfId="0" applyNumberFormat="1" applyFont="1" applyFill="1" applyBorder="1"/>
    <xf numFmtId="164" fontId="7" fillId="4" borderId="27" xfId="0" applyNumberFormat="1" applyFont="1" applyFill="1" applyBorder="1"/>
    <xf numFmtId="165" fontId="7" fillId="4" borderId="27" xfId="0" applyNumberFormat="1" applyFont="1" applyFill="1" applyBorder="1"/>
    <xf numFmtId="165" fontId="7" fillId="4" borderId="26" xfId="0" applyNumberFormat="1" applyFont="1" applyFill="1" applyBorder="1"/>
    <xf numFmtId="0" fontId="0" fillId="4" borderId="0" xfId="0" applyFill="1"/>
    <xf numFmtId="0" fontId="2" fillId="4" borderId="14" xfId="0" applyFont="1" applyFill="1" applyBorder="1" applyAlignment="1">
      <alignment horizontal="left"/>
    </xf>
    <xf numFmtId="0" fontId="2" fillId="4" borderId="15" xfId="0" applyFont="1" applyFill="1" applyBorder="1" applyAlignment="1">
      <alignment wrapText="1"/>
    </xf>
    <xf numFmtId="3" fontId="2" fillId="4" borderId="15" xfId="0" applyNumberFormat="1" applyFont="1" applyFill="1" applyBorder="1"/>
    <xf numFmtId="164" fontId="7" fillId="4" borderId="23" xfId="0" applyNumberFormat="1" applyFont="1" applyFill="1" applyBorder="1"/>
    <xf numFmtId="165" fontId="7" fillId="4" borderId="23" xfId="0" applyNumberFormat="1" applyFont="1" applyFill="1" applyBorder="1"/>
    <xf numFmtId="165" fontId="7" fillId="4" borderId="15" xfId="0" applyNumberFormat="1" applyFont="1" applyFill="1" applyBorder="1"/>
    <xf numFmtId="0" fontId="3" fillId="4" borderId="0" xfId="0" applyFont="1" applyFill="1"/>
    <xf numFmtId="0" fontId="8" fillId="4" borderId="6" xfId="0" applyFont="1" applyFill="1" applyBorder="1" applyAlignment="1">
      <alignment horizontal="left"/>
    </xf>
    <xf numFmtId="0" fontId="8" fillId="4" borderId="6" xfId="0" applyFont="1" applyFill="1" applyBorder="1"/>
    <xf numFmtId="3" fontId="8" fillId="4" borderId="6" xfId="0" applyNumberFormat="1" applyFont="1" applyFill="1" applyBorder="1"/>
    <xf numFmtId="165" fontId="7" fillId="4" borderId="6" xfId="0" applyNumberFormat="1" applyFont="1" applyFill="1" applyBorder="1"/>
    <xf numFmtId="0" fontId="10" fillId="4" borderId="0" xfId="0" applyFont="1" applyFill="1"/>
    <xf numFmtId="0" fontId="2" fillId="4" borderId="15" xfId="0" applyFont="1" applyFill="1" applyBorder="1" applyAlignment="1">
      <alignment horizontal="left"/>
    </xf>
    <xf numFmtId="0" fontId="2" fillId="4" borderId="15" xfId="0" applyFont="1" applyFill="1" applyBorder="1" applyAlignment="1">
      <alignment vertical="center" wrapText="1"/>
    </xf>
    <xf numFmtId="165" fontId="7" fillId="4" borderId="28" xfId="0" applyNumberFormat="1" applyFont="1" applyFill="1" applyBorder="1"/>
    <xf numFmtId="0" fontId="8" fillId="4" borderId="11" xfId="0" applyFont="1" applyFill="1" applyBorder="1" applyAlignment="1">
      <alignment horizontal="left"/>
    </xf>
    <xf numFmtId="0" fontId="8" fillId="4" borderId="6" xfId="0" applyFont="1" applyFill="1" applyBorder="1" applyAlignment="1">
      <alignment wrapText="1"/>
    </xf>
    <xf numFmtId="164" fontId="7" fillId="4" borderId="6" xfId="0" applyNumberFormat="1" applyFont="1" applyFill="1" applyBorder="1"/>
    <xf numFmtId="0" fontId="1" fillId="5" borderId="0" xfId="0" applyFont="1" applyFill="1"/>
    <xf numFmtId="0" fontId="2" fillId="6" borderId="16" xfId="0" applyFont="1" applyFill="1" applyBorder="1" applyAlignment="1">
      <alignment horizontal="left"/>
    </xf>
    <xf numFmtId="0" fontId="2" fillId="6" borderId="3" xfId="0" applyFont="1" applyFill="1" applyBorder="1" applyAlignment="1">
      <alignment wrapText="1"/>
    </xf>
    <xf numFmtId="3" fontId="2" fillId="6" borderId="3" xfId="0" applyNumberFormat="1" applyFont="1" applyFill="1" applyBorder="1"/>
    <xf numFmtId="164" fontId="7" fillId="6" borderId="20" xfId="0" applyNumberFormat="1" applyFont="1" applyFill="1" applyBorder="1"/>
    <xf numFmtId="165" fontId="7" fillId="6" borderId="20" xfId="0" applyNumberFormat="1" applyFont="1" applyFill="1" applyBorder="1"/>
    <xf numFmtId="165" fontId="7" fillId="6" borderId="3" xfId="0" applyNumberFormat="1" applyFont="1" applyFill="1" applyBorder="1"/>
    <xf numFmtId="0" fontId="1" fillId="6" borderId="0" xfId="0" applyFont="1" applyFill="1"/>
    <xf numFmtId="0" fontId="2" fillId="6" borderId="4" xfId="0" applyFont="1" applyFill="1" applyBorder="1" applyAlignment="1">
      <alignment horizontal="left"/>
    </xf>
    <xf numFmtId="0" fontId="2" fillId="6" borderId="1" xfId="0" applyFont="1" applyFill="1" applyBorder="1" applyAlignment="1">
      <alignment wrapText="1"/>
    </xf>
    <xf numFmtId="3" fontId="2" fillId="6" borderId="1" xfId="0" applyNumberFormat="1" applyFont="1" applyFill="1" applyBorder="1"/>
    <xf numFmtId="0" fontId="2" fillId="6" borderId="3" xfId="0" applyFont="1" applyFill="1" applyBorder="1"/>
    <xf numFmtId="0" fontId="2" fillId="6" borderId="1" xfId="0" applyFont="1" applyFill="1" applyBorder="1"/>
    <xf numFmtId="0" fontId="2" fillId="6" borderId="1" xfId="0" applyFont="1" applyFill="1" applyBorder="1" applyAlignment="1">
      <alignment horizontal="left"/>
    </xf>
    <xf numFmtId="0" fontId="2" fillId="6" borderId="3" xfId="0" applyFont="1" applyFill="1" applyBorder="1" applyAlignment="1">
      <alignment horizontal="left"/>
    </xf>
    <xf numFmtId="164" fontId="7" fillId="6" borderId="1" xfId="0" applyNumberFormat="1" applyFont="1" applyFill="1" applyBorder="1"/>
    <xf numFmtId="165" fontId="7" fillId="6" borderId="1" xfId="0" applyNumberFormat="1" applyFont="1" applyFill="1" applyBorder="1"/>
    <xf numFmtId="0" fontId="2" fillId="5" borderId="6" xfId="0" applyFont="1" applyFill="1" applyBorder="1"/>
    <xf numFmtId="0" fontId="2" fillId="5" borderId="11" xfId="0" applyFont="1" applyFill="1" applyBorder="1"/>
    <xf numFmtId="0" fontId="2" fillId="5" borderId="30" xfId="0" applyFont="1" applyFill="1" applyBorder="1"/>
    <xf numFmtId="0" fontId="10" fillId="6" borderId="0" xfId="0" applyFont="1" applyFill="1"/>
    <xf numFmtId="0" fontId="11" fillId="0" borderId="0" xfId="0" applyFont="1"/>
    <xf numFmtId="0" fontId="8" fillId="6" borderId="4" xfId="0" applyFont="1" applyFill="1" applyBorder="1" applyAlignment="1">
      <alignment horizontal="left"/>
    </xf>
    <xf numFmtId="0" fontId="8" fillId="6" borderId="1" xfId="0" applyFont="1" applyFill="1" applyBorder="1" applyAlignment="1">
      <alignment wrapText="1"/>
    </xf>
    <xf numFmtId="3" fontId="8" fillId="6" borderId="1" xfId="0" applyNumberFormat="1" applyFont="1" applyFill="1" applyBorder="1"/>
    <xf numFmtId="164" fontId="8" fillId="6" borderId="20" xfId="0" applyNumberFormat="1" applyFont="1" applyFill="1" applyBorder="1"/>
    <xf numFmtId="165" fontId="8" fillId="6" borderId="20" xfId="0" applyNumberFormat="1" applyFont="1" applyFill="1" applyBorder="1"/>
    <xf numFmtId="0" fontId="14" fillId="0" borderId="0" xfId="0" applyFont="1"/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vertical="distributed"/>
    </xf>
    <xf numFmtId="0" fontId="16" fillId="0" borderId="26" xfId="0" applyFont="1" applyBorder="1" applyAlignment="1">
      <alignment horizontal="center" vertical="center" textRotation="90" wrapText="1"/>
    </xf>
    <xf numFmtId="0" fontId="4" fillId="0" borderId="26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4" fontId="17" fillId="0" borderId="0" xfId="0" applyNumberFormat="1" applyFont="1" applyAlignment="1">
      <alignment horizontal="right" vertical="center"/>
    </xf>
    <xf numFmtId="4" fontId="19" fillId="7" borderId="31" xfId="0" applyNumberFormat="1" applyFont="1" applyFill="1" applyBorder="1"/>
    <xf numFmtId="0" fontId="19" fillId="0" borderId="0" xfId="0" applyFont="1" applyAlignment="1">
      <alignment horizontal="left" vertical="center"/>
    </xf>
    <xf numFmtId="4" fontId="19" fillId="0" borderId="0" xfId="0" applyNumberFormat="1" applyFont="1"/>
    <xf numFmtId="4" fontId="9" fillId="8" borderId="31" xfId="0" applyNumberFormat="1" applyFont="1" applyFill="1" applyBorder="1"/>
    <xf numFmtId="0" fontId="13" fillId="0" borderId="0" xfId="0" applyFont="1"/>
    <xf numFmtId="0" fontId="15" fillId="0" borderId="0" xfId="0" applyFont="1" applyAlignment="1">
      <alignment horizontal="left" vertical="center" wrapText="1"/>
    </xf>
    <xf numFmtId="4" fontId="9" fillId="0" borderId="0" xfId="0" applyNumberFormat="1" applyFont="1"/>
    <xf numFmtId="0" fontId="21" fillId="9" borderId="18" xfId="0" applyFont="1" applyFill="1" applyBorder="1" applyAlignment="1">
      <alignment wrapText="1"/>
    </xf>
    <xf numFmtId="4" fontId="12" fillId="9" borderId="17" xfId="0" applyNumberFormat="1" applyFont="1" applyFill="1" applyBorder="1"/>
    <xf numFmtId="0" fontId="9" fillId="0" borderId="0" xfId="0" applyFont="1"/>
    <xf numFmtId="4" fontId="12" fillId="9" borderId="32" xfId="0" applyNumberFormat="1" applyFont="1" applyFill="1" applyBorder="1"/>
    <xf numFmtId="0" fontId="1" fillId="0" borderId="33" xfId="0" applyFont="1" applyBorder="1"/>
    <xf numFmtId="4" fontId="12" fillId="9" borderId="16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vertical="center"/>
    </xf>
    <xf numFmtId="0" fontId="12" fillId="0" borderId="0" xfId="0" applyFont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vertical="center"/>
    </xf>
    <xf numFmtId="0" fontId="2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4" fontId="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15" fillId="0" borderId="0" xfId="0" applyFont="1" applyAlignment="1">
      <alignment vertical="distributed" wrapText="1"/>
    </xf>
    <xf numFmtId="0" fontId="9" fillId="0" borderId="0" xfId="0" applyFont="1" applyAlignment="1">
      <alignment vertical="distributed" wrapText="1"/>
    </xf>
    <xf numFmtId="0" fontId="21" fillId="0" borderId="0" xfId="0" applyFont="1"/>
    <xf numFmtId="0" fontId="21" fillId="9" borderId="34" xfId="0" applyFont="1" applyFill="1" applyBorder="1"/>
    <xf numFmtId="4" fontId="12" fillId="9" borderId="34" xfId="0" applyNumberFormat="1" applyFont="1" applyFill="1" applyBorder="1"/>
    <xf numFmtId="4" fontId="12" fillId="9" borderId="18" xfId="0" applyNumberFormat="1" applyFont="1" applyFill="1" applyBorder="1"/>
    <xf numFmtId="4" fontId="12" fillId="9" borderId="35" xfId="0" applyNumberFormat="1" applyFont="1" applyFill="1" applyBorder="1"/>
    <xf numFmtId="4" fontId="12" fillId="9" borderId="36" xfId="0" applyNumberFormat="1" applyFont="1" applyFill="1" applyBorder="1"/>
    <xf numFmtId="0" fontId="21" fillId="0" borderId="33" xfId="0" applyFont="1" applyBorder="1"/>
    <xf numFmtId="4" fontId="12" fillId="9" borderId="20" xfId="0" applyNumberFormat="1" applyFont="1" applyFill="1" applyBorder="1"/>
    <xf numFmtId="4" fontId="12" fillId="9" borderId="3" xfId="0" applyNumberFormat="1" applyFont="1" applyFill="1" applyBorder="1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wrapText="1"/>
    </xf>
    <xf numFmtId="4" fontId="1" fillId="0" borderId="1" xfId="0" applyNumberFormat="1" applyFont="1" applyBorder="1"/>
    <xf numFmtId="0" fontId="3" fillId="0" borderId="1" xfId="0" applyFont="1" applyBorder="1"/>
    <xf numFmtId="0" fontId="12" fillId="0" borderId="0" xfId="0" applyFont="1" applyAlignment="1">
      <alignment vertical="center"/>
    </xf>
    <xf numFmtId="49" fontId="3" fillId="0" borderId="1" xfId="0" applyNumberFormat="1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wrapText="1"/>
    </xf>
    <xf numFmtId="4" fontId="3" fillId="0" borderId="1" xfId="0" applyNumberFormat="1" applyFont="1" applyBorder="1"/>
    <xf numFmtId="0" fontId="24" fillId="0" borderId="0" xfId="0" applyFont="1" applyAlignment="1">
      <alignment vertical="center"/>
    </xf>
    <xf numFmtId="49" fontId="3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wrapText="1"/>
    </xf>
    <xf numFmtId="4" fontId="3" fillId="0" borderId="0" xfId="0" applyNumberFormat="1" applyFont="1"/>
    <xf numFmtId="49" fontId="12" fillId="0" borderId="0" xfId="0" applyNumberFormat="1" applyFont="1"/>
    <xf numFmtId="0" fontId="21" fillId="9" borderId="34" xfId="0" applyFont="1" applyFill="1" applyBorder="1" applyAlignment="1">
      <alignment horizontal="left" vertical="center"/>
    </xf>
    <xf numFmtId="49" fontId="12" fillId="0" borderId="33" xfId="0" applyNumberFormat="1" applyFont="1" applyBorder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vertical="center" wrapText="1"/>
    </xf>
    <xf numFmtId="4" fontId="10" fillId="0" borderId="1" xfId="0" applyNumberFormat="1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19" fillId="0" borderId="0" xfId="0" applyFont="1"/>
    <xf numFmtId="0" fontId="21" fillId="9" borderId="34" xfId="0" applyFont="1" applyFill="1" applyBorder="1" applyAlignment="1">
      <alignment vertical="center"/>
    </xf>
    <xf numFmtId="0" fontId="12" fillId="0" borderId="33" xfId="0" applyFont="1" applyBorder="1"/>
    <xf numFmtId="4" fontId="12" fillId="9" borderId="3" xfId="0" applyNumberFormat="1" applyFont="1" applyFill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 wrapText="1"/>
    </xf>
    <xf numFmtId="4" fontId="23" fillId="0" borderId="0" xfId="0" applyNumberFormat="1" applyFont="1" applyAlignment="1">
      <alignment vertical="center"/>
    </xf>
    <xf numFmtId="0" fontId="21" fillId="9" borderId="18" xfId="0" applyFont="1" applyFill="1" applyBorder="1"/>
    <xf numFmtId="4" fontId="11" fillId="9" borderId="17" xfId="0" applyNumberFormat="1" applyFont="1" applyFill="1" applyBorder="1"/>
    <xf numFmtId="0" fontId="12" fillId="0" borderId="0" xfId="0" applyFont="1" applyAlignment="1">
      <alignment horizontal="left" vertical="center"/>
    </xf>
    <xf numFmtId="0" fontId="22" fillId="9" borderId="36" xfId="0" applyFont="1" applyFill="1" applyBorder="1"/>
    <xf numFmtId="0" fontId="11" fillId="0" borderId="33" xfId="0" applyFont="1" applyBorder="1"/>
    <xf numFmtId="0" fontId="1" fillId="0" borderId="0" xfId="0" applyFont="1" applyAlignment="1">
      <alignment horizontal="center" vertical="center" wrapText="1"/>
    </xf>
    <xf numFmtId="4" fontId="12" fillId="9" borderId="16" xfId="0" applyNumberFormat="1" applyFont="1" applyFill="1" applyBorder="1"/>
    <xf numFmtId="0" fontId="3" fillId="0" borderId="0" xfId="0" applyFont="1" applyAlignment="1">
      <alignment horizontal="right"/>
    </xf>
    <xf numFmtId="0" fontId="2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4" fontId="26" fillId="0" borderId="0" xfId="0" applyNumberFormat="1" applyFont="1"/>
    <xf numFmtId="0" fontId="26" fillId="0" borderId="0" xfId="0" applyFont="1"/>
    <xf numFmtId="0" fontId="14" fillId="0" borderId="0" xfId="0" applyFont="1" applyAlignment="1">
      <alignment horizontal="left"/>
    </xf>
    <xf numFmtId="4" fontId="12" fillId="0" borderId="0" xfId="0" applyNumberFormat="1" applyFont="1"/>
    <xf numFmtId="0" fontId="3" fillId="9" borderId="17" xfId="0" applyFont="1" applyFill="1" applyBorder="1"/>
    <xf numFmtId="4" fontId="12" fillId="9" borderId="16" xfId="0" applyNumberFormat="1" applyFont="1" applyFill="1" applyBorder="1" applyAlignment="1">
      <alignment horizontal="right"/>
    </xf>
    <xf numFmtId="4" fontId="26" fillId="7" borderId="31" xfId="0" applyNumberFormat="1" applyFont="1" applyFill="1" applyBorder="1"/>
    <xf numFmtId="4" fontId="13" fillId="0" borderId="0" xfId="0" applyNumberFormat="1" applyFont="1"/>
    <xf numFmtId="0" fontId="27" fillId="0" borderId="0" xfId="0" applyFont="1"/>
    <xf numFmtId="0" fontId="11" fillId="0" borderId="0" xfId="0" applyFont="1" applyAlignment="1">
      <alignment horizontal="left"/>
    </xf>
    <xf numFmtId="0" fontId="21" fillId="9" borderId="18" xfId="0" applyFont="1" applyFill="1" applyBorder="1" applyAlignment="1">
      <alignment vertical="center" wrapText="1"/>
    </xf>
    <xf numFmtId="0" fontId="23" fillId="9" borderId="32" xfId="0" applyFont="1" applyFill="1" applyBorder="1"/>
    <xf numFmtId="4" fontId="11" fillId="9" borderId="32" xfId="0" applyNumberFormat="1" applyFont="1" applyFill="1" applyBorder="1"/>
    <xf numFmtId="0" fontId="25" fillId="0" borderId="0" xfId="0" applyFont="1" applyAlignment="1">
      <alignment horizontal="left" vertical="top" wrapText="1"/>
    </xf>
    <xf numFmtId="0" fontId="14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4" fontId="21" fillId="9" borderId="32" xfId="0" applyNumberFormat="1" applyFont="1" applyFill="1" applyBorder="1"/>
    <xf numFmtId="0" fontId="25" fillId="0" borderId="0" xfId="0" applyFont="1"/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9" borderId="18" xfId="0" applyFont="1" applyFill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3" fillId="9" borderId="32" xfId="0" applyFont="1" applyFill="1" applyBorder="1"/>
    <xf numFmtId="4" fontId="9" fillId="7" borderId="31" xfId="0" applyNumberFormat="1" applyFont="1" applyFill="1" applyBorder="1"/>
    <xf numFmtId="0" fontId="25" fillId="0" borderId="0" xfId="0" applyFont="1" applyAlignment="1">
      <alignment horizontal="left" vertical="center"/>
    </xf>
    <xf numFmtId="0" fontId="14" fillId="0" borderId="0" xfId="0" applyFont="1" applyAlignment="1">
      <alignment wrapText="1"/>
    </xf>
    <xf numFmtId="4" fontId="23" fillId="0" borderId="0" xfId="0" applyNumberFormat="1" applyFont="1"/>
    <xf numFmtId="0" fontId="25" fillId="0" borderId="0" xfId="0" applyFont="1" applyAlignment="1">
      <alignment horizontal="left" vertical="center" wrapText="1"/>
    </xf>
    <xf numFmtId="4" fontId="13" fillId="8" borderId="31" xfId="0" applyNumberFormat="1" applyFont="1" applyFill="1" applyBorder="1"/>
    <xf numFmtId="0" fontId="12" fillId="0" borderId="0" xfId="0" applyFont="1" applyAlignment="1">
      <alignment horizontal="left"/>
    </xf>
    <xf numFmtId="4" fontId="4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23" fillId="0" borderId="0" xfId="0" applyFont="1" applyAlignment="1">
      <alignment horizontal="left"/>
    </xf>
    <xf numFmtId="0" fontId="23" fillId="0" borderId="0" xfId="0" applyFont="1" applyAlignment="1">
      <alignment wrapText="1"/>
    </xf>
    <xf numFmtId="0" fontId="1" fillId="0" borderId="3" xfId="0" applyFont="1" applyBorder="1" applyAlignment="1">
      <alignment vertical="center" wrapText="1"/>
    </xf>
    <xf numFmtId="0" fontId="18" fillId="0" borderId="0" xfId="0" applyFont="1"/>
    <xf numFmtId="0" fontId="15" fillId="0" borderId="0" xfId="0" applyFont="1"/>
    <xf numFmtId="0" fontId="28" fillId="3" borderId="15" xfId="0" applyFont="1" applyFill="1" applyBorder="1" applyAlignment="1">
      <alignment horizontal="center" vertical="center" wrapText="1"/>
    </xf>
    <xf numFmtId="0" fontId="28" fillId="3" borderId="22" xfId="0" applyFont="1" applyFill="1" applyBorder="1" applyAlignment="1">
      <alignment horizontal="center" vertical="center" wrapText="1"/>
    </xf>
    <xf numFmtId="0" fontId="28" fillId="3" borderId="30" xfId="0" applyFont="1" applyFill="1" applyBorder="1" applyAlignment="1">
      <alignment horizontal="center" vertical="center" wrapText="1"/>
    </xf>
    <xf numFmtId="0" fontId="28" fillId="3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4" fillId="0" borderId="0" xfId="0" applyFont="1"/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/>
    <xf numFmtId="0" fontId="7" fillId="3" borderId="15" xfId="0" applyFont="1" applyFill="1" applyBorder="1" applyAlignment="1">
      <alignment horizontal="center"/>
    </xf>
    <xf numFmtId="0" fontId="7" fillId="3" borderId="23" xfId="0" applyFont="1" applyFill="1" applyBorder="1" applyAlignment="1">
      <alignment horizontal="center"/>
    </xf>
    <xf numFmtId="0" fontId="7" fillId="3" borderId="37" xfId="0" applyFont="1" applyFill="1" applyBorder="1" applyAlignment="1">
      <alignment horizontal="center"/>
    </xf>
    <xf numFmtId="0" fontId="7" fillId="3" borderId="28" xfId="0" applyFont="1" applyFill="1" applyBorder="1" applyAlignment="1">
      <alignment horizontal="center"/>
    </xf>
    <xf numFmtId="0" fontId="7" fillId="2" borderId="0" xfId="0" applyFont="1" applyFill="1"/>
    <xf numFmtId="0" fontId="7" fillId="3" borderId="6" xfId="0" applyFont="1" applyFill="1" applyBorder="1" applyAlignment="1">
      <alignment horizontal="center"/>
    </xf>
    <xf numFmtId="0" fontId="7" fillId="3" borderId="29" xfId="0" applyFont="1" applyFill="1" applyBorder="1" applyAlignment="1">
      <alignment horizontal="center"/>
    </xf>
    <xf numFmtId="0" fontId="21" fillId="0" borderId="0" xfId="0" applyFont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4" fontId="19" fillId="10" borderId="31" xfId="0" applyNumberFormat="1" applyFont="1" applyFill="1" applyBorder="1" applyAlignment="1">
      <alignment horizontal="right" vertical="center"/>
    </xf>
    <xf numFmtId="0" fontId="20" fillId="0" borderId="0" xfId="0" applyFont="1"/>
    <xf numFmtId="0" fontId="29" fillId="9" borderId="36" xfId="0" applyFont="1" applyFill="1" applyBorder="1" applyAlignment="1">
      <alignment vertical="center" wrapText="1"/>
    </xf>
    <xf numFmtId="0" fontId="29" fillId="9" borderId="36" xfId="0" applyFont="1" applyFill="1" applyBorder="1" applyAlignment="1">
      <alignment vertical="center"/>
    </xf>
    <xf numFmtId="0" fontId="29" fillId="9" borderId="36" xfId="0" applyFont="1" applyFill="1" applyBorder="1"/>
    <xf numFmtId="0" fontId="29" fillId="9" borderId="35" xfId="0" applyFont="1" applyFill="1" applyBorder="1"/>
    <xf numFmtId="0" fontId="29" fillId="9" borderId="35" xfId="0" applyFont="1" applyFill="1" applyBorder="1" applyAlignment="1">
      <alignment vertical="center"/>
    </xf>
    <xf numFmtId="0" fontId="29" fillId="9" borderId="35" xfId="0" applyFont="1" applyFill="1" applyBorder="1" applyAlignment="1">
      <alignment horizontal="left" vertical="center"/>
    </xf>
    <xf numFmtId="0" fontId="29" fillId="9" borderId="36" xfId="0" applyFont="1" applyFill="1" applyBorder="1" applyAlignment="1">
      <alignment wrapText="1"/>
    </xf>
    <xf numFmtId="0" fontId="3" fillId="0" borderId="0" xfId="0" applyFont="1" applyAlignment="1">
      <alignment horizontal="right" vertical="distributed"/>
    </xf>
    <xf numFmtId="165" fontId="1" fillId="0" borderId="0" xfId="0" applyNumberFormat="1" applyFont="1" applyAlignment="1">
      <alignment horizontal="right" vertical="center"/>
    </xf>
    <xf numFmtId="165" fontId="3" fillId="7" borderId="13" xfId="0" applyNumberFormat="1" applyFont="1" applyFill="1" applyBorder="1" applyAlignment="1">
      <alignment horizontal="right"/>
    </xf>
    <xf numFmtId="165" fontId="3" fillId="0" borderId="0" xfId="0" applyNumberFormat="1" applyFont="1" applyAlignment="1">
      <alignment horizontal="right"/>
    </xf>
    <xf numFmtId="165" fontId="3" fillId="8" borderId="13" xfId="0" applyNumberFormat="1" applyFont="1" applyFill="1" applyBorder="1" applyAlignment="1">
      <alignment horizontal="right"/>
    </xf>
    <xf numFmtId="165" fontId="3" fillId="9" borderId="17" xfId="0" applyNumberFormat="1" applyFont="1" applyFill="1" applyBorder="1"/>
    <xf numFmtId="165" fontId="3" fillId="9" borderId="32" xfId="0" applyNumberFormat="1" applyFont="1" applyFill="1" applyBorder="1"/>
    <xf numFmtId="165" fontId="3" fillId="0" borderId="1" xfId="0" applyNumberFormat="1" applyFont="1" applyBorder="1" applyAlignment="1">
      <alignment horizontal="right" vertical="center"/>
    </xf>
    <xf numFmtId="165" fontId="3" fillId="0" borderId="0" xfId="0" applyNumberFormat="1" applyFont="1" applyAlignment="1">
      <alignment horizontal="right" vertical="center"/>
    </xf>
    <xf numFmtId="165" fontId="3" fillId="9" borderId="18" xfId="0" applyNumberFormat="1" applyFont="1" applyFill="1" applyBorder="1"/>
    <xf numFmtId="165" fontId="3" fillId="9" borderId="36" xfId="0" applyNumberFormat="1" applyFont="1" applyFill="1" applyBorder="1"/>
    <xf numFmtId="0" fontId="3" fillId="0" borderId="0" xfId="0" applyFont="1" applyAlignment="1">
      <alignment horizontal="right" vertical="center" wrapText="1"/>
    </xf>
    <xf numFmtId="165" fontId="3" fillId="0" borderId="0" xfId="0" applyNumberFormat="1" applyFont="1"/>
    <xf numFmtId="165" fontId="3" fillId="9" borderId="17" xfId="0" applyNumberFormat="1" applyFont="1" applyFill="1" applyBorder="1" applyAlignment="1">
      <alignment wrapText="1"/>
    </xf>
    <xf numFmtId="165" fontId="3" fillId="9" borderId="32" xfId="0" applyNumberFormat="1" applyFont="1" applyFill="1" applyBorder="1" applyAlignment="1">
      <alignment wrapText="1"/>
    </xf>
    <xf numFmtId="0" fontId="3" fillId="9" borderId="32" xfId="0" applyFont="1" applyFill="1" applyBorder="1" applyAlignment="1">
      <alignment wrapText="1"/>
    </xf>
    <xf numFmtId="165" fontId="3" fillId="9" borderId="17" xfId="0" applyNumberFormat="1" applyFont="1" applyFill="1" applyBorder="1" applyAlignment="1">
      <alignment horizontal="right" wrapText="1"/>
    </xf>
    <xf numFmtId="165" fontId="3" fillId="9" borderId="32" xfId="0" applyNumberFormat="1" applyFont="1" applyFill="1" applyBorder="1" applyAlignment="1">
      <alignment horizontal="right" wrapText="1"/>
    </xf>
    <xf numFmtId="0" fontId="3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distributed"/>
    </xf>
    <xf numFmtId="165" fontId="14" fillId="0" borderId="13" xfId="0" applyNumberFormat="1" applyFont="1" applyBorder="1" applyAlignment="1">
      <alignment horizontal="right" vertical="center"/>
    </xf>
    <xf numFmtId="165" fontId="12" fillId="10" borderId="13" xfId="0" applyNumberFormat="1" applyFont="1" applyFill="1" applyBorder="1" applyAlignment="1">
      <alignment horizontal="right" vertical="center"/>
    </xf>
    <xf numFmtId="0" fontId="24" fillId="9" borderId="20" xfId="0" applyFont="1" applyFill="1" applyBorder="1" applyAlignment="1">
      <alignment horizontal="left" vertical="center"/>
    </xf>
    <xf numFmtId="0" fontId="24" fillId="9" borderId="3" xfId="0" applyFont="1" applyFill="1" applyBorder="1"/>
    <xf numFmtId="0" fontId="24" fillId="9" borderId="3" xfId="0" applyFont="1" applyFill="1" applyBorder="1" applyAlignment="1">
      <alignment wrapText="1"/>
    </xf>
    <xf numFmtId="0" fontId="7" fillId="0" borderId="24" xfId="0" applyFont="1" applyBorder="1"/>
    <xf numFmtId="0" fontId="7" fillId="0" borderId="15" xfId="0" applyFont="1" applyBorder="1"/>
    <xf numFmtId="0" fontId="24" fillId="9" borderId="20" xfId="0" applyFont="1" applyFill="1" applyBorder="1" applyAlignment="1">
      <alignment vertical="center"/>
    </xf>
    <xf numFmtId="0" fontId="24" fillId="9" borderId="20" xfId="0" applyFont="1" applyFill="1" applyBorder="1"/>
    <xf numFmtId="0" fontId="24" fillId="9" borderId="3" xfId="0" applyFont="1" applyFill="1" applyBorder="1" applyAlignment="1">
      <alignment vertical="center" wrapText="1"/>
    </xf>
    <xf numFmtId="0" fontId="24" fillId="9" borderId="3" xfId="0" applyFont="1" applyFill="1" applyBorder="1" applyAlignment="1">
      <alignment vertical="center"/>
    </xf>
    <xf numFmtId="0" fontId="8" fillId="0" borderId="38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3" fontId="19" fillId="10" borderId="31" xfId="0" applyNumberFormat="1" applyFont="1" applyFill="1" applyBorder="1" applyAlignment="1">
      <alignment horizontal="right" vertical="center"/>
    </xf>
    <xf numFmtId="3" fontId="17" fillId="0" borderId="0" xfId="0" applyNumberFormat="1" applyFont="1" applyAlignment="1">
      <alignment horizontal="right" vertical="center"/>
    </xf>
    <xf numFmtId="3" fontId="12" fillId="9" borderId="16" xfId="0" applyNumberFormat="1" applyFont="1" applyFill="1" applyBorder="1" applyAlignment="1">
      <alignment horizontal="right"/>
    </xf>
    <xf numFmtId="3" fontId="9" fillId="7" borderId="31" xfId="0" applyNumberFormat="1" applyFont="1" applyFill="1" applyBorder="1" applyAlignment="1">
      <alignment horizontal="right"/>
    </xf>
    <xf numFmtId="3" fontId="19" fillId="0" borderId="0" xfId="0" applyNumberFormat="1" applyFont="1" applyAlignment="1">
      <alignment horizontal="right"/>
    </xf>
    <xf numFmtId="3" fontId="9" fillId="8" borderId="31" xfId="0" applyNumberFormat="1" applyFont="1" applyFill="1" applyBorder="1" applyAlignment="1">
      <alignment horizontal="right"/>
    </xf>
    <xf numFmtId="3" fontId="9" fillId="0" borderId="0" xfId="0" applyNumberFormat="1" applyFont="1" applyAlignment="1">
      <alignment horizontal="right"/>
    </xf>
    <xf numFmtId="3" fontId="12" fillId="9" borderId="17" xfId="0" applyNumberFormat="1" applyFont="1" applyFill="1" applyBorder="1" applyAlignment="1">
      <alignment horizontal="right"/>
    </xf>
    <xf numFmtId="3" fontId="12" fillId="9" borderId="32" xfId="0" applyNumberFormat="1" applyFont="1" applyFill="1" applyBorder="1" applyAlignment="1">
      <alignment horizontal="right"/>
    </xf>
    <xf numFmtId="3" fontId="12" fillId="9" borderId="16" xfId="0" applyNumberFormat="1" applyFont="1" applyFill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3" fontId="19" fillId="7" borderId="31" xfId="0" applyNumberFormat="1" applyFont="1" applyFill="1" applyBorder="1" applyAlignment="1">
      <alignment horizontal="right"/>
    </xf>
    <xf numFmtId="3" fontId="12" fillId="9" borderId="18" xfId="0" applyNumberFormat="1" applyFont="1" applyFill="1" applyBorder="1" applyAlignment="1">
      <alignment horizontal="right"/>
    </xf>
    <xf numFmtId="3" fontId="12" fillId="9" borderId="36" xfId="0" applyNumberFormat="1" applyFont="1" applyFill="1" applyBorder="1" applyAlignment="1">
      <alignment horizontal="right"/>
    </xf>
    <xf numFmtId="3" fontId="12" fillId="9" borderId="20" xfId="0" applyNumberFormat="1" applyFont="1" applyFill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12" fillId="9" borderId="3" xfId="0" applyNumberFormat="1" applyFont="1" applyFill="1" applyBorder="1" applyAlignment="1">
      <alignment horizontal="right"/>
    </xf>
    <xf numFmtId="3" fontId="10" fillId="0" borderId="1" xfId="0" applyNumberFormat="1" applyFont="1" applyBorder="1" applyAlignment="1">
      <alignment horizontal="right" vertical="center"/>
    </xf>
    <xf numFmtId="3" fontId="12" fillId="9" borderId="3" xfId="0" applyNumberFormat="1" applyFont="1" applyFill="1" applyBorder="1" applyAlignment="1">
      <alignment horizontal="right" vertical="center"/>
    </xf>
    <xf numFmtId="3" fontId="23" fillId="0" borderId="0" xfId="0" applyNumberFormat="1" applyFont="1" applyAlignment="1">
      <alignment horizontal="right" vertical="center"/>
    </xf>
    <xf numFmtId="3" fontId="11" fillId="9" borderId="17" xfId="0" applyNumberFormat="1" applyFont="1" applyFill="1" applyBorder="1" applyAlignment="1">
      <alignment horizontal="right"/>
    </xf>
    <xf numFmtId="3" fontId="1" fillId="0" borderId="0" xfId="0" applyNumberFormat="1" applyFont="1" applyAlignment="1">
      <alignment horizontal="right" vertical="center" wrapText="1"/>
    </xf>
    <xf numFmtId="3" fontId="26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3" fontId="3" fillId="9" borderId="17" xfId="0" applyNumberFormat="1" applyFont="1" applyFill="1" applyBorder="1" applyAlignment="1">
      <alignment horizontal="right"/>
    </xf>
    <xf numFmtId="3" fontId="26" fillId="7" borderId="31" xfId="0" applyNumberFormat="1" applyFont="1" applyFill="1" applyBorder="1" applyAlignment="1">
      <alignment horizontal="right"/>
    </xf>
    <xf numFmtId="3" fontId="13" fillId="0" borderId="0" xfId="0" applyNumberFormat="1" applyFont="1" applyAlignment="1">
      <alignment horizontal="right"/>
    </xf>
    <xf numFmtId="3" fontId="23" fillId="9" borderId="32" xfId="0" applyNumberFormat="1" applyFont="1" applyFill="1" applyBorder="1" applyAlignment="1">
      <alignment horizontal="right"/>
    </xf>
    <xf numFmtId="3" fontId="11" fillId="9" borderId="32" xfId="0" applyNumberFormat="1" applyFont="1" applyFill="1" applyBorder="1" applyAlignment="1">
      <alignment horizontal="right"/>
    </xf>
    <xf numFmtId="3" fontId="21" fillId="9" borderId="32" xfId="0" applyNumberFormat="1" applyFont="1" applyFill="1" applyBorder="1" applyAlignment="1">
      <alignment horizontal="right"/>
    </xf>
    <xf numFmtId="4" fontId="12" fillId="9" borderId="32" xfId="0" applyNumberFormat="1" applyFont="1" applyFill="1" applyBorder="1" applyAlignment="1">
      <alignment horizontal="right"/>
    </xf>
    <xf numFmtId="3" fontId="3" fillId="9" borderId="32" xfId="0" applyNumberFormat="1" applyFont="1" applyFill="1" applyBorder="1" applyAlignment="1">
      <alignment horizontal="right"/>
    </xf>
    <xf numFmtId="3" fontId="23" fillId="0" borderId="0" xfId="0" applyNumberFormat="1" applyFont="1" applyAlignment="1">
      <alignment horizontal="right"/>
    </xf>
    <xf numFmtId="3" fontId="13" fillId="8" borderId="31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4" fontId="26" fillId="0" borderId="31" xfId="0" applyNumberFormat="1" applyFont="1" applyBorder="1" applyAlignment="1">
      <alignment horizontal="center" vertical="center"/>
    </xf>
    <xf numFmtId="3" fontId="26" fillId="0" borderId="31" xfId="0" applyNumberFormat="1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3" fontId="4" fillId="0" borderId="26" xfId="0" applyNumberFormat="1" applyFont="1" applyBorder="1" applyAlignment="1">
      <alignment horizontal="center" vertical="center" wrapText="1"/>
    </xf>
    <xf numFmtId="3" fontId="8" fillId="0" borderId="28" xfId="0" applyNumberFormat="1" applyFont="1" applyBorder="1" applyAlignment="1">
      <alignment horizontal="center" vertical="center"/>
    </xf>
    <xf numFmtId="3" fontId="14" fillId="0" borderId="0" xfId="0" applyNumberFormat="1" applyFont="1" applyAlignment="1">
      <alignment horizontal="right" vertical="distributed"/>
    </xf>
    <xf numFmtId="3" fontId="12" fillId="9" borderId="39" xfId="0" applyNumberFormat="1" applyFont="1" applyFill="1" applyBorder="1" applyAlignment="1">
      <alignment horizontal="right"/>
    </xf>
    <xf numFmtId="3" fontId="12" fillId="9" borderId="0" xfId="0" applyNumberFormat="1" applyFont="1" applyFill="1" applyAlignment="1">
      <alignment horizontal="right"/>
    </xf>
    <xf numFmtId="3" fontId="1" fillId="0" borderId="0" xfId="0" applyNumberFormat="1" applyFont="1" applyAlignment="1">
      <alignment horizontal="right" vertical="center"/>
    </xf>
    <xf numFmtId="3" fontId="12" fillId="9" borderId="34" xfId="0" applyNumberFormat="1" applyFont="1" applyFill="1" applyBorder="1" applyAlignment="1">
      <alignment horizontal="right"/>
    </xf>
    <xf numFmtId="3" fontId="12" fillId="9" borderId="35" xfId="0" applyNumberFormat="1" applyFont="1" applyFill="1" applyBorder="1" applyAlignment="1">
      <alignment horizontal="right"/>
    </xf>
    <xf numFmtId="3" fontId="12" fillId="9" borderId="33" xfId="0" applyNumberFormat="1" applyFont="1" applyFill="1" applyBorder="1" applyAlignment="1">
      <alignment horizontal="right" vertical="center"/>
    </xf>
    <xf numFmtId="165" fontId="3" fillId="0" borderId="3" xfId="0" applyNumberFormat="1" applyFont="1" applyBorder="1" applyAlignment="1">
      <alignment horizontal="right" vertical="center"/>
    </xf>
    <xf numFmtId="165" fontId="3" fillId="9" borderId="3" xfId="0" applyNumberFormat="1" applyFont="1" applyFill="1" applyBorder="1" applyAlignment="1">
      <alignment horizontal="right" vertical="center"/>
    </xf>
    <xf numFmtId="165" fontId="3" fillId="9" borderId="3" xfId="0" applyNumberFormat="1" applyFont="1" applyFill="1" applyBorder="1" applyAlignment="1">
      <alignment horizontal="right"/>
    </xf>
    <xf numFmtId="0" fontId="7" fillId="0" borderId="40" xfId="0" applyFont="1" applyBorder="1" applyAlignment="1">
      <alignment vertical="center" wrapText="1"/>
    </xf>
    <xf numFmtId="0" fontId="8" fillId="0" borderId="37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3" fillId="0" borderId="33" xfId="0" applyFont="1" applyBorder="1" applyAlignment="1">
      <alignment vertical="center" wrapText="1"/>
    </xf>
    <xf numFmtId="4" fontId="3" fillId="0" borderId="33" xfId="0" applyNumberFormat="1" applyFont="1" applyBorder="1" applyAlignment="1">
      <alignment vertical="center"/>
    </xf>
    <xf numFmtId="3" fontId="3" fillId="0" borderId="33" xfId="0" applyNumberFormat="1" applyFont="1" applyBorder="1" applyAlignment="1">
      <alignment horizontal="right" vertical="center"/>
    </xf>
    <xf numFmtId="165" fontId="3" fillId="0" borderId="33" xfId="0" applyNumberFormat="1" applyFont="1" applyBorder="1" applyAlignment="1">
      <alignment horizontal="right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164" fontId="7" fillId="0" borderId="2" xfId="0" applyNumberFormat="1" applyFont="1" applyBorder="1"/>
    <xf numFmtId="165" fontId="7" fillId="0" borderId="2" xfId="0" applyNumberFormat="1" applyFont="1" applyBorder="1"/>
    <xf numFmtId="0" fontId="2" fillId="0" borderId="16" xfId="0" applyFont="1" applyBorder="1" applyAlignment="1">
      <alignment horizontal="left"/>
    </xf>
    <xf numFmtId="0" fontId="2" fillId="0" borderId="3" xfId="0" applyFont="1" applyBorder="1" applyAlignment="1">
      <alignment wrapText="1"/>
    </xf>
    <xf numFmtId="3" fontId="2" fillId="0" borderId="3" xfId="0" applyNumberFormat="1" applyFont="1" applyBorder="1"/>
    <xf numFmtId="0" fontId="8" fillId="0" borderId="1" xfId="0" applyFont="1" applyBorder="1"/>
    <xf numFmtId="0" fontId="2" fillId="0" borderId="1" xfId="0" applyFont="1" applyBorder="1" applyAlignment="1">
      <alignment horizontal="left"/>
    </xf>
    <xf numFmtId="0" fontId="2" fillId="5" borderId="25" xfId="0" applyFont="1" applyFill="1" applyBorder="1"/>
    <xf numFmtId="0" fontId="2" fillId="5" borderId="26" xfId="0" applyFont="1" applyFill="1" applyBorder="1"/>
    <xf numFmtId="0" fontId="2" fillId="5" borderId="27" xfId="0" applyFont="1" applyFill="1" applyBorder="1"/>
    <xf numFmtId="3" fontId="2" fillId="5" borderId="6" xfId="0" applyNumberFormat="1" applyFont="1" applyFill="1" applyBorder="1"/>
    <xf numFmtId="0" fontId="2" fillId="0" borderId="14" xfId="0" applyFont="1" applyBorder="1"/>
    <xf numFmtId="0" fontId="2" fillId="0" borderId="15" xfId="0" applyFont="1" applyBorder="1"/>
    <xf numFmtId="3" fontId="2" fillId="0" borderId="15" xfId="0" applyNumberFormat="1" applyFont="1" applyBorder="1"/>
    <xf numFmtId="3" fontId="7" fillId="0" borderId="15" xfId="0" applyNumberFormat="1" applyFont="1" applyBorder="1"/>
    <xf numFmtId="0" fontId="2" fillId="0" borderId="16" xfId="0" applyFont="1" applyBorder="1"/>
    <xf numFmtId="0" fontId="2" fillId="0" borderId="3" xfId="0" applyFont="1" applyBorder="1"/>
    <xf numFmtId="3" fontId="7" fillId="0" borderId="3" xfId="0" applyNumberFormat="1" applyFont="1" applyBorder="1"/>
    <xf numFmtId="49" fontId="7" fillId="3" borderId="38" xfId="0" applyNumberFormat="1" applyFont="1" applyFill="1" applyBorder="1" applyAlignment="1">
      <alignment horizontal="center"/>
    </xf>
    <xf numFmtId="49" fontId="7" fillId="3" borderId="28" xfId="0" applyNumberFormat="1" applyFont="1" applyFill="1" applyBorder="1" applyAlignment="1">
      <alignment horizontal="center"/>
    </xf>
    <xf numFmtId="49" fontId="7" fillId="5" borderId="40" xfId="0" applyNumberFormat="1" applyFont="1" applyFill="1" applyBorder="1"/>
    <xf numFmtId="49" fontId="7" fillId="5" borderId="26" xfId="0" applyNumberFormat="1" applyFont="1" applyFill="1" applyBorder="1"/>
    <xf numFmtId="49" fontId="7" fillId="5" borderId="5" xfId="0" applyNumberFormat="1" applyFont="1" applyFill="1" applyBorder="1"/>
    <xf numFmtId="49" fontId="7" fillId="5" borderId="6" xfId="0" applyNumberFormat="1" applyFont="1" applyFill="1" applyBorder="1"/>
    <xf numFmtId="49" fontId="7" fillId="0" borderId="19" xfId="0" applyNumberFormat="1" applyFont="1" applyBorder="1"/>
    <xf numFmtId="49" fontId="7" fillId="0" borderId="1" xfId="0" applyNumberFormat="1" applyFont="1" applyBorder="1"/>
    <xf numFmtId="49" fontId="7" fillId="0" borderId="24" xfId="0" applyNumberFormat="1" applyFont="1" applyBorder="1"/>
    <xf numFmtId="49" fontId="7" fillId="0" borderId="15" xfId="0" applyNumberFormat="1" applyFont="1" applyBorder="1"/>
    <xf numFmtId="49" fontId="7" fillId="0" borderId="42" xfId="0" applyNumberFormat="1" applyFont="1" applyBorder="1"/>
    <xf numFmtId="49" fontId="7" fillId="0" borderId="3" xfId="0" applyNumberFormat="1" applyFont="1" applyBorder="1"/>
    <xf numFmtId="49" fontId="7" fillId="0" borderId="0" xfId="0" applyNumberFormat="1" applyFont="1"/>
    <xf numFmtId="49" fontId="7" fillId="2" borderId="24" xfId="0" applyNumberFormat="1" applyFont="1" applyFill="1" applyBorder="1"/>
    <xf numFmtId="49" fontId="7" fillId="2" borderId="15" xfId="0" applyNumberFormat="1" applyFont="1" applyFill="1" applyBorder="1"/>
    <xf numFmtId="49" fontId="7" fillId="0" borderId="43" xfId="0" applyNumberFormat="1" applyFont="1" applyBorder="1"/>
    <xf numFmtId="49" fontId="7" fillId="0" borderId="12" xfId="0" applyNumberFormat="1" applyFont="1" applyBorder="1"/>
    <xf numFmtId="49" fontId="7" fillId="4" borderId="40" xfId="0" applyNumberFormat="1" applyFont="1" applyFill="1" applyBorder="1"/>
    <xf numFmtId="49" fontId="7" fillId="4" borderId="26" xfId="0" applyNumberFormat="1" applyFont="1" applyFill="1" applyBorder="1"/>
    <xf numFmtId="49" fontId="7" fillId="6" borderId="42" xfId="0" applyNumberFormat="1" applyFont="1" applyFill="1" applyBorder="1"/>
    <xf numFmtId="49" fontId="7" fillId="6" borderId="3" xfId="0" applyNumberFormat="1" applyFont="1" applyFill="1" applyBorder="1"/>
    <xf numFmtId="49" fontId="7" fillId="6" borderId="19" xfId="0" applyNumberFormat="1" applyFont="1" applyFill="1" applyBorder="1"/>
    <xf numFmtId="49" fontId="7" fillId="6" borderId="1" xfId="0" applyNumberFormat="1" applyFont="1" applyFill="1" applyBorder="1"/>
    <xf numFmtId="49" fontId="7" fillId="4" borderId="24" xfId="0" applyNumberFormat="1" applyFont="1" applyFill="1" applyBorder="1"/>
    <xf numFmtId="49" fontId="7" fillId="4" borderId="15" xfId="0" applyNumberFormat="1" applyFont="1" applyFill="1" applyBorder="1"/>
    <xf numFmtId="49" fontId="7" fillId="4" borderId="5" xfId="0" applyNumberFormat="1" applyFont="1" applyFill="1" applyBorder="1"/>
    <xf numFmtId="49" fontId="7" fillId="4" borderId="6" xfId="0" applyNumberFormat="1" applyFont="1" applyFill="1" applyBorder="1"/>
    <xf numFmtId="49" fontId="8" fillId="0" borderId="19" xfId="0" applyNumberFormat="1" applyFont="1" applyBorder="1"/>
    <xf numFmtId="49" fontId="8" fillId="0" borderId="1" xfId="0" applyNumberFormat="1" applyFont="1" applyBorder="1"/>
    <xf numFmtId="164" fontId="8" fillId="0" borderId="20" xfId="0" applyNumberFormat="1" applyFont="1" applyBorder="1"/>
    <xf numFmtId="165" fontId="8" fillId="0" borderId="20" xfId="0" applyNumberFormat="1" applyFont="1" applyBorder="1"/>
    <xf numFmtId="164" fontId="7" fillId="0" borderId="0" xfId="0" applyNumberFormat="1" applyFont="1"/>
    <xf numFmtId="49" fontId="7" fillId="0" borderId="44" xfId="0" applyNumberFormat="1" applyFont="1" applyBorder="1"/>
    <xf numFmtId="49" fontId="7" fillId="0" borderId="18" xfId="0" applyNumberFormat="1" applyFont="1" applyBorder="1"/>
    <xf numFmtId="0" fontId="6" fillId="0" borderId="17" xfId="0" applyFont="1" applyBorder="1" applyAlignment="1">
      <alignment horizontal="left"/>
    </xf>
    <xf numFmtId="0" fontId="6" fillId="0" borderId="18" xfId="0" applyFont="1" applyBorder="1" applyAlignment="1">
      <alignment wrapText="1"/>
    </xf>
    <xf numFmtId="3" fontId="6" fillId="0" borderId="18" xfId="0" applyNumberFormat="1" applyFont="1" applyBorder="1"/>
    <xf numFmtId="164" fontId="7" fillId="0" borderId="35" xfId="0" applyNumberFormat="1" applyFont="1" applyBorder="1"/>
    <xf numFmtId="165" fontId="7" fillId="0" borderId="35" xfId="0" applyNumberFormat="1" applyFont="1" applyBorder="1"/>
    <xf numFmtId="0" fontId="24" fillId="0" borderId="1" xfId="0" applyFont="1" applyBorder="1" applyAlignment="1">
      <alignment horizontal="left"/>
    </xf>
    <xf numFmtId="0" fontId="21" fillId="0" borderId="19" xfId="0" applyFont="1" applyBorder="1"/>
    <xf numFmtId="0" fontId="21" fillId="0" borderId="44" xfId="0" applyFont="1" applyBorder="1"/>
    <xf numFmtId="0" fontId="21" fillId="0" borderId="19" xfId="0" applyFont="1" applyBorder="1" applyAlignment="1">
      <alignment horizontal="left"/>
    </xf>
    <xf numFmtId="0" fontId="21" fillId="0" borderId="38" xfId="0" applyFont="1" applyBorder="1"/>
    <xf numFmtId="0" fontId="24" fillId="0" borderId="19" xfId="0" applyFont="1" applyBorder="1"/>
    <xf numFmtId="0" fontId="21" fillId="0" borderId="0" xfId="0" applyFont="1" applyAlignment="1">
      <alignment horizontal="center" vertical="center"/>
    </xf>
    <xf numFmtId="49" fontId="24" fillId="0" borderId="42" xfId="0" applyNumberFormat="1" applyFont="1" applyBorder="1"/>
    <xf numFmtId="4" fontId="21" fillId="0" borderId="18" xfId="0" applyNumberFormat="1" applyFont="1" applyBorder="1"/>
    <xf numFmtId="4" fontId="24" fillId="0" borderId="1" xfId="0" applyNumberFormat="1" applyFont="1" applyBorder="1"/>
    <xf numFmtId="4" fontId="21" fillId="0" borderId="1" xfId="0" applyNumberFormat="1" applyFont="1" applyBorder="1"/>
    <xf numFmtId="0" fontId="24" fillId="0" borderId="1" xfId="0" applyFont="1" applyBorder="1"/>
    <xf numFmtId="0" fontId="24" fillId="0" borderId="1" xfId="0" applyFont="1" applyBorder="1" applyAlignment="1">
      <alignment wrapText="1"/>
    </xf>
    <xf numFmtId="0" fontId="21" fillId="0" borderId="1" xfId="0" applyFont="1" applyBorder="1"/>
    <xf numFmtId="0" fontId="21" fillId="0" borderId="1" xfId="0" applyFont="1" applyBorder="1" applyAlignment="1">
      <alignment horizontal="left"/>
    </xf>
    <xf numFmtId="0" fontId="21" fillId="0" borderId="1" xfId="0" applyFont="1" applyBorder="1" applyAlignment="1">
      <alignment wrapText="1"/>
    </xf>
    <xf numFmtId="0" fontId="24" fillId="0" borderId="3" xfId="0" applyFont="1" applyBorder="1" applyAlignment="1">
      <alignment wrapText="1"/>
    </xf>
    <xf numFmtId="0" fontId="21" fillId="0" borderId="18" xfId="0" applyFont="1" applyBorder="1" applyAlignment="1">
      <alignment wrapText="1"/>
    </xf>
    <xf numFmtId="49" fontId="21" fillId="0" borderId="19" xfId="0" applyNumberFormat="1" applyFont="1" applyBorder="1"/>
    <xf numFmtId="4" fontId="21" fillId="0" borderId="36" xfId="0" applyNumberFormat="1" applyFont="1" applyBorder="1"/>
    <xf numFmtId="4" fontId="21" fillId="0" borderId="3" xfId="0" applyNumberFormat="1" applyFont="1" applyBorder="1"/>
    <xf numFmtId="0" fontId="21" fillId="0" borderId="3" xfId="0" applyFont="1" applyBorder="1" applyAlignment="1">
      <alignment wrapText="1"/>
    </xf>
    <xf numFmtId="0" fontId="21" fillId="0" borderId="18" xfId="0" applyFont="1" applyBorder="1"/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 wrapText="1"/>
    </xf>
    <xf numFmtId="0" fontId="24" fillId="0" borderId="3" xfId="0" applyFont="1" applyBorder="1"/>
    <xf numFmtId="4" fontId="21" fillId="0" borderId="4" xfId="0" applyNumberFormat="1" applyFont="1" applyBorder="1"/>
    <xf numFmtId="4" fontId="24" fillId="0" borderId="3" xfId="0" applyNumberFormat="1" applyFont="1" applyBorder="1"/>
    <xf numFmtId="4" fontId="21" fillId="0" borderId="16" xfId="0" applyNumberFormat="1" applyFont="1" applyBorder="1"/>
    <xf numFmtId="0" fontId="21" fillId="0" borderId="45" xfId="0" applyFont="1" applyBorder="1" applyAlignment="1">
      <alignment horizontal="left"/>
    </xf>
    <xf numFmtId="0" fontId="21" fillId="0" borderId="45" xfId="0" applyFont="1" applyBorder="1" applyAlignment="1">
      <alignment wrapText="1"/>
    </xf>
    <xf numFmtId="4" fontId="21" fillId="0" borderId="45" xfId="0" applyNumberFormat="1" applyFont="1" applyBorder="1"/>
    <xf numFmtId="0" fontId="0" fillId="0" borderId="46" xfId="0" applyBorder="1"/>
    <xf numFmtId="0" fontId="24" fillId="0" borderId="3" xfId="0" applyFont="1" applyBorder="1" applyAlignment="1">
      <alignment horizontal="left"/>
    </xf>
    <xf numFmtId="0" fontId="4" fillId="0" borderId="7" xfId="0" applyFont="1" applyBorder="1"/>
    <xf numFmtId="4" fontId="21" fillId="0" borderId="11" xfId="0" applyNumberFormat="1" applyFont="1" applyBorder="1"/>
    <xf numFmtId="4" fontId="21" fillId="0" borderId="47" xfId="0" applyNumberFormat="1" applyFont="1" applyBorder="1"/>
    <xf numFmtId="0" fontId="21" fillId="0" borderId="36" xfId="0" applyFont="1" applyBorder="1"/>
    <xf numFmtId="0" fontId="21" fillId="0" borderId="36" xfId="0" applyFont="1" applyBorder="1" applyAlignment="1">
      <alignment wrapText="1"/>
    </xf>
    <xf numFmtId="0" fontId="21" fillId="0" borderId="36" xfId="0" applyFont="1" applyBorder="1" applyAlignment="1">
      <alignment vertical="distributed" wrapText="1"/>
    </xf>
    <xf numFmtId="0" fontId="21" fillId="0" borderId="18" xfId="0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/>
    </xf>
    <xf numFmtId="4" fontId="17" fillId="11" borderId="26" xfId="0" applyNumberFormat="1" applyFont="1" applyFill="1" applyBorder="1" applyAlignment="1">
      <alignment horizontal="right" vertical="center"/>
    </xf>
    <xf numFmtId="0" fontId="4" fillId="0" borderId="48" xfId="0" applyFont="1" applyBorder="1"/>
    <xf numFmtId="165" fontId="21" fillId="0" borderId="49" xfId="0" applyNumberFormat="1" applyFont="1" applyBorder="1" applyAlignment="1">
      <alignment horizontal="right"/>
    </xf>
    <xf numFmtId="165" fontId="21" fillId="0" borderId="21" xfId="0" applyNumberFormat="1" applyFont="1" applyBorder="1" applyAlignment="1">
      <alignment horizontal="right"/>
    </xf>
    <xf numFmtId="49" fontId="24" fillId="0" borderId="19" xfId="0" applyNumberFormat="1" applyFont="1" applyBorder="1"/>
    <xf numFmtId="49" fontId="21" fillId="0" borderId="50" xfId="0" applyNumberFormat="1" applyFont="1" applyBorder="1"/>
    <xf numFmtId="165" fontId="21" fillId="0" borderId="51" xfId="0" applyNumberFormat="1" applyFont="1" applyBorder="1" applyAlignment="1">
      <alignment horizontal="right"/>
    </xf>
    <xf numFmtId="0" fontId="21" fillId="0" borderId="50" xfId="0" applyFont="1" applyBorder="1"/>
    <xf numFmtId="165" fontId="21" fillId="0" borderId="52" xfId="0" applyNumberFormat="1" applyFont="1" applyBorder="1" applyAlignment="1">
      <alignment horizontal="right"/>
    </xf>
    <xf numFmtId="165" fontId="21" fillId="0" borderId="53" xfId="0" applyNumberFormat="1" applyFont="1" applyBorder="1" applyAlignment="1">
      <alignment horizontal="right" wrapText="1"/>
    </xf>
    <xf numFmtId="165" fontId="21" fillId="0" borderId="53" xfId="0" applyNumberFormat="1" applyFont="1" applyBorder="1" applyAlignment="1">
      <alignment horizontal="right"/>
    </xf>
    <xf numFmtId="0" fontId="4" fillId="0" borderId="54" xfId="0" applyFont="1" applyBorder="1"/>
    <xf numFmtId="0" fontId="21" fillId="0" borderId="50" xfId="0" applyFont="1" applyBorder="1" applyAlignment="1">
      <alignment horizontal="left"/>
    </xf>
    <xf numFmtId="0" fontId="21" fillId="0" borderId="45" xfId="0" applyFont="1" applyBorder="1" applyAlignment="1">
      <alignment horizontal="left" vertical="center" wrapText="1"/>
    </xf>
    <xf numFmtId="0" fontId="21" fillId="0" borderId="47" xfId="0" applyFont="1" applyBorder="1"/>
    <xf numFmtId="0" fontId="21" fillId="0" borderId="28" xfId="0" applyFont="1" applyBorder="1"/>
    <xf numFmtId="0" fontId="21" fillId="0" borderId="28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/>
    </xf>
    <xf numFmtId="0" fontId="21" fillId="0" borderId="56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21" fillId="0" borderId="57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left"/>
    </xf>
    <xf numFmtId="0" fontId="24" fillId="0" borderId="1" xfId="0" applyFont="1" applyBorder="1" applyAlignment="1">
      <alignment horizontal="left" vertical="center"/>
    </xf>
    <xf numFmtId="4" fontId="17" fillId="12" borderId="26" xfId="0" applyNumberFormat="1" applyFont="1" applyFill="1" applyBorder="1"/>
    <xf numFmtId="0" fontId="17" fillId="12" borderId="0" xfId="0" applyFont="1" applyFill="1"/>
    <xf numFmtId="4" fontId="17" fillId="12" borderId="26" xfId="0" applyNumberFormat="1" applyFont="1" applyFill="1" applyBorder="1" applyAlignment="1">
      <alignment wrapText="1"/>
    </xf>
    <xf numFmtId="165" fontId="18" fillId="11" borderId="41" xfId="0" applyNumberFormat="1" applyFont="1" applyFill="1" applyBorder="1" applyAlignment="1">
      <alignment horizontal="right"/>
    </xf>
    <xf numFmtId="165" fontId="18" fillId="12" borderId="41" xfId="0" applyNumberFormat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4" fontId="30" fillId="11" borderId="26" xfId="0" applyNumberFormat="1" applyFont="1" applyFill="1" applyBorder="1"/>
    <xf numFmtId="165" fontId="31" fillId="11" borderId="41" xfId="0" applyNumberFormat="1" applyFont="1" applyFill="1" applyBorder="1" applyAlignment="1">
      <alignment horizontal="right"/>
    </xf>
    <xf numFmtId="0" fontId="30" fillId="11" borderId="0" xfId="0" applyFont="1" applyFill="1"/>
    <xf numFmtId="4" fontId="17" fillId="13" borderId="28" xfId="0" applyNumberFormat="1" applyFont="1" applyFill="1" applyBorder="1" applyAlignment="1">
      <alignment vertical="center"/>
    </xf>
    <xf numFmtId="165" fontId="18" fillId="13" borderId="55" xfId="0" applyNumberFormat="1" applyFont="1" applyFill="1" applyBorder="1" applyAlignment="1">
      <alignment horizontal="right" vertical="center"/>
    </xf>
    <xf numFmtId="0" fontId="17" fillId="13" borderId="0" xfId="0" applyFont="1" applyFill="1" applyAlignment="1">
      <alignment vertical="center"/>
    </xf>
    <xf numFmtId="0" fontId="9" fillId="0" borderId="58" xfId="0" applyFont="1" applyBorder="1"/>
    <xf numFmtId="0" fontId="9" fillId="0" borderId="33" xfId="0" applyFont="1" applyBorder="1"/>
    <xf numFmtId="0" fontId="9" fillId="0" borderId="3" xfId="0" applyFont="1" applyBorder="1"/>
    <xf numFmtId="4" fontId="9" fillId="0" borderId="4" xfId="0" applyNumberFormat="1" applyFont="1" applyBorder="1"/>
    <xf numFmtId="4" fontId="9" fillId="0" borderId="3" xfId="0" applyNumberFormat="1" applyFont="1" applyBorder="1"/>
    <xf numFmtId="0" fontId="9" fillId="0" borderId="48" xfId="0" applyFont="1" applyBorder="1"/>
    <xf numFmtId="4" fontId="9" fillId="0" borderId="1" xfId="0" applyNumberFormat="1" applyFont="1" applyBorder="1"/>
    <xf numFmtId="4" fontId="15" fillId="0" borderId="49" xfId="0" applyNumberFormat="1" applyFont="1" applyBorder="1" applyAlignment="1">
      <alignment horizontal="right"/>
    </xf>
    <xf numFmtId="0" fontId="9" fillId="0" borderId="3" xfId="0" applyFont="1" applyBorder="1" applyAlignment="1">
      <alignment horizontal="left" vertical="distributed" wrapText="1"/>
    </xf>
    <xf numFmtId="4" fontId="9" fillId="0" borderId="36" xfId="0" applyNumberFormat="1" applyFont="1" applyBorder="1"/>
    <xf numFmtId="0" fontId="9" fillId="0" borderId="3" xfId="0" applyFont="1" applyBorder="1" applyAlignment="1">
      <alignment wrapText="1"/>
    </xf>
    <xf numFmtId="0" fontId="9" fillId="0" borderId="3" xfId="0" applyFont="1" applyBorder="1" applyAlignment="1">
      <alignment vertical="distributed" wrapText="1"/>
    </xf>
    <xf numFmtId="165" fontId="15" fillId="0" borderId="53" xfId="0" applyNumberFormat="1" applyFont="1" applyBorder="1" applyAlignment="1">
      <alignment horizontal="right"/>
    </xf>
    <xf numFmtId="0" fontId="4" fillId="0" borderId="59" xfId="0" applyFont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/>
    </xf>
    <xf numFmtId="0" fontId="21" fillId="0" borderId="60" xfId="0" applyFont="1" applyBorder="1"/>
    <xf numFmtId="0" fontId="21" fillId="0" borderId="61" xfId="0" applyFont="1" applyBorder="1" applyAlignment="1">
      <alignment horizontal="left"/>
    </xf>
    <xf numFmtId="0" fontId="21" fillId="0" borderId="61" xfId="0" applyFont="1" applyBorder="1" applyAlignment="1">
      <alignment wrapText="1"/>
    </xf>
    <xf numFmtId="4" fontId="21" fillId="0" borderId="61" xfId="0" applyNumberFormat="1" applyFont="1" applyBorder="1"/>
    <xf numFmtId="0" fontId="9" fillId="0" borderId="3" xfId="0" applyFont="1" applyBorder="1" applyAlignment="1">
      <alignment horizontal="left"/>
    </xf>
    <xf numFmtId="0" fontId="21" fillId="0" borderId="0" xfId="0" applyFont="1" applyAlignment="1">
      <alignment shrinkToFit="1"/>
    </xf>
    <xf numFmtId="0" fontId="21" fillId="0" borderId="9" xfId="0" applyFont="1" applyBorder="1" applyAlignment="1">
      <alignment shrinkToFit="1"/>
    </xf>
    <xf numFmtId="0" fontId="18" fillId="0" borderId="57" xfId="0" applyFont="1" applyBorder="1" applyAlignment="1">
      <alignment horizontal="center" vertical="center" wrapText="1"/>
    </xf>
    <xf numFmtId="49" fontId="7" fillId="0" borderId="24" xfId="0" applyNumberFormat="1" applyFont="1" applyBorder="1" applyAlignment="1">
      <alignment vertical="center"/>
    </xf>
    <xf numFmtId="49" fontId="7" fillId="0" borderId="15" xfId="0" applyNumberFormat="1" applyFont="1" applyBorder="1" applyAlignment="1">
      <alignment vertical="center"/>
    </xf>
    <xf numFmtId="0" fontId="6" fillId="0" borderId="15" xfId="0" applyFont="1" applyBorder="1" applyAlignment="1">
      <alignment horizontal="left" vertical="center"/>
    </xf>
    <xf numFmtId="0" fontId="6" fillId="0" borderId="15" xfId="0" applyFont="1" applyBorder="1" applyAlignment="1">
      <alignment vertical="center" wrapText="1"/>
    </xf>
    <xf numFmtId="3" fontId="6" fillId="0" borderId="15" xfId="0" applyNumberFormat="1" applyFont="1" applyBorder="1" applyAlignment="1">
      <alignment vertical="center"/>
    </xf>
    <xf numFmtId="165" fontId="7" fillId="0" borderId="28" xfId="0" applyNumberFormat="1" applyFont="1" applyBorder="1" applyAlignment="1">
      <alignment vertical="center"/>
    </xf>
    <xf numFmtId="0" fontId="17" fillId="0" borderId="0" xfId="0" applyFont="1"/>
    <xf numFmtId="165" fontId="21" fillId="0" borderId="62" xfId="0" applyNumberFormat="1" applyFont="1" applyBorder="1" applyAlignment="1">
      <alignment horizontal="right"/>
    </xf>
    <xf numFmtId="0" fontId="24" fillId="0" borderId="42" xfId="0" applyFont="1" applyBorder="1"/>
    <xf numFmtId="0" fontId="24" fillId="12" borderId="0" xfId="0" applyFont="1" applyFill="1"/>
    <xf numFmtId="0" fontId="4" fillId="0" borderId="57" xfId="0" applyFont="1" applyBorder="1" applyAlignment="1">
      <alignment horizontal="center" vertical="center" textRotation="90"/>
    </xf>
    <xf numFmtId="0" fontId="21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1" fillId="0" borderId="45" xfId="0" applyFont="1" applyBorder="1" applyAlignment="1">
      <alignment horizontal="center"/>
    </xf>
    <xf numFmtId="0" fontId="24" fillId="0" borderId="3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1" fillId="0" borderId="45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6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21" fillId="0" borderId="42" xfId="0" applyFont="1" applyBorder="1"/>
    <xf numFmtId="0" fontId="21" fillId="0" borderId="3" xfId="0" applyFont="1" applyBorder="1" applyAlignment="1">
      <alignment horizontal="center" vertical="center"/>
    </xf>
    <xf numFmtId="0" fontId="21" fillId="0" borderId="3" xfId="0" applyFont="1" applyBorder="1" applyAlignment="1">
      <alignment horizontal="left"/>
    </xf>
    <xf numFmtId="49" fontId="21" fillId="0" borderId="44" xfId="0" applyNumberFormat="1" applyFont="1" applyBorder="1"/>
    <xf numFmtId="0" fontId="24" fillId="0" borderId="0" xfId="0" applyFont="1" applyAlignment="1">
      <alignment wrapText="1"/>
    </xf>
    <xf numFmtId="0" fontId="17" fillId="0" borderId="0" xfId="0" applyFont="1" applyAlignment="1">
      <alignment horizontal="right"/>
    </xf>
    <xf numFmtId="0" fontId="15" fillId="0" borderId="5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0" fillId="0" borderId="5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" fontId="18" fillId="12" borderId="41" xfId="0" applyNumberFormat="1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1" fillId="0" borderId="46" xfId="0" applyFont="1" applyBorder="1"/>
    <xf numFmtId="0" fontId="9" fillId="0" borderId="46" xfId="0" applyFont="1" applyBorder="1"/>
    <xf numFmtId="0" fontId="24" fillId="0" borderId="46" xfId="0" applyFont="1" applyBorder="1"/>
    <xf numFmtId="0" fontId="21" fillId="0" borderId="55" xfId="0" applyFont="1" applyBorder="1" applyAlignment="1">
      <alignment horizontal="center"/>
    </xf>
    <xf numFmtId="0" fontId="1" fillId="3" borderId="15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49" fontId="7" fillId="0" borderId="19" xfId="0" applyNumberFormat="1" applyFont="1" applyBorder="1" applyAlignment="1">
      <alignment vertical="center"/>
    </xf>
    <xf numFmtId="49" fontId="7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vertical="center"/>
    </xf>
    <xf numFmtId="165" fontId="7" fillId="0" borderId="3" xfId="0" applyNumberFormat="1" applyFont="1" applyBorder="1" applyAlignment="1">
      <alignment vertical="center"/>
    </xf>
    <xf numFmtId="0" fontId="0" fillId="0" borderId="33" xfId="0" applyBorder="1"/>
    <xf numFmtId="49" fontId="7" fillId="5" borderId="42" xfId="0" applyNumberFormat="1" applyFont="1" applyFill="1" applyBorder="1"/>
    <xf numFmtId="49" fontId="7" fillId="5" borderId="3" xfId="0" applyNumberFormat="1" applyFont="1" applyFill="1" applyBorder="1"/>
    <xf numFmtId="0" fontId="2" fillId="5" borderId="16" xfId="0" applyFont="1" applyFill="1" applyBorder="1"/>
    <xf numFmtId="0" fontId="2" fillId="5" borderId="3" xfId="0" applyFont="1" applyFill="1" applyBorder="1"/>
    <xf numFmtId="4" fontId="2" fillId="5" borderId="3" xfId="0" applyNumberFormat="1" applyFont="1" applyFill="1" applyBorder="1"/>
    <xf numFmtId="164" fontId="2" fillId="5" borderId="20" xfId="0" applyNumberFormat="1" applyFont="1" applyFill="1" applyBorder="1"/>
    <xf numFmtId="4" fontId="2" fillId="5" borderId="20" xfId="0" applyNumberFormat="1" applyFont="1" applyFill="1" applyBorder="1"/>
    <xf numFmtId="49" fontId="7" fillId="0" borderId="50" xfId="0" applyNumberFormat="1" applyFont="1" applyBorder="1"/>
    <xf numFmtId="49" fontId="7" fillId="0" borderId="45" xfId="0" applyNumberFormat="1" applyFont="1" applyBorder="1"/>
    <xf numFmtId="0" fontId="2" fillId="0" borderId="65" xfId="0" applyFont="1" applyBorder="1"/>
    <xf numFmtId="0" fontId="2" fillId="0" borderId="45" xfId="0" applyFont="1" applyBorder="1"/>
    <xf numFmtId="4" fontId="2" fillId="0" borderId="45" xfId="0" applyNumberFormat="1" applyFont="1" applyBorder="1"/>
    <xf numFmtId="164" fontId="2" fillId="0" borderId="66" xfId="0" applyNumberFormat="1" applyFont="1" applyBorder="1"/>
    <xf numFmtId="4" fontId="2" fillId="0" borderId="66" xfId="0" applyNumberFormat="1" applyFont="1" applyBorder="1"/>
    <xf numFmtId="49" fontId="7" fillId="5" borderId="38" xfId="0" applyNumberFormat="1" applyFont="1" applyFill="1" applyBorder="1"/>
    <xf numFmtId="49" fontId="7" fillId="5" borderId="28" xfId="0" applyNumberFormat="1" applyFont="1" applyFill="1" applyBorder="1"/>
    <xf numFmtId="3" fontId="2" fillId="5" borderId="28" xfId="0" applyNumberFormat="1" applyFont="1" applyFill="1" applyBorder="1"/>
    <xf numFmtId="3" fontId="8" fillId="5" borderId="28" xfId="0" applyNumberFormat="1" applyFont="1" applyFill="1" applyBorder="1"/>
    <xf numFmtId="164" fontId="7" fillId="5" borderId="37" xfId="0" applyNumberFormat="1" applyFont="1" applyFill="1" applyBorder="1"/>
    <xf numFmtId="0" fontId="8" fillId="0" borderId="45" xfId="0" applyFont="1" applyBorder="1"/>
    <xf numFmtId="3" fontId="7" fillId="0" borderId="45" xfId="0" applyNumberFormat="1" applyFont="1" applyBorder="1"/>
    <xf numFmtId="164" fontId="7" fillId="0" borderId="66" xfId="0" applyNumberFormat="1" applyFont="1" applyBorder="1"/>
    <xf numFmtId="4" fontId="7" fillId="0" borderId="66" xfId="0" applyNumberFormat="1" applyFont="1" applyBorder="1"/>
    <xf numFmtId="0" fontId="2" fillId="5" borderId="41" xfId="0" applyFont="1" applyFill="1" applyBorder="1"/>
    <xf numFmtId="164" fontId="7" fillId="5" borderId="29" xfId="0" applyNumberFormat="1" applyFont="1" applyFill="1" applyBorder="1"/>
    <xf numFmtId="164" fontId="7" fillId="0" borderId="21" xfId="0" applyNumberFormat="1" applyFont="1" applyBorder="1"/>
    <xf numFmtId="4" fontId="2" fillId="0" borderId="51" xfId="0" applyNumberFormat="1" applyFont="1" applyBorder="1"/>
    <xf numFmtId="4" fontId="2" fillId="5" borderId="49" xfId="0" applyNumberFormat="1" applyFont="1" applyFill="1" applyBorder="1"/>
    <xf numFmtId="165" fontId="7" fillId="0" borderId="21" xfId="0" applyNumberFormat="1" applyFont="1" applyBorder="1"/>
    <xf numFmtId="4" fontId="7" fillId="0" borderId="51" xfId="0" applyNumberFormat="1" applyFont="1" applyBorder="1"/>
    <xf numFmtId="164" fontId="7" fillId="5" borderId="55" xfId="0" applyNumberFormat="1" applyFont="1" applyFill="1" applyBorder="1"/>
    <xf numFmtId="4" fontId="8" fillId="5" borderId="28" xfId="0" applyNumberFormat="1" applyFont="1" applyFill="1" applyBorder="1"/>
    <xf numFmtId="4" fontId="2" fillId="5" borderId="6" xfId="0" applyNumberFormat="1" applyFont="1" applyFill="1" applyBorder="1"/>
    <xf numFmtId="4" fontId="7" fillId="0" borderId="1" xfId="0" applyNumberFormat="1" applyFont="1" applyBorder="1"/>
    <xf numFmtId="4" fontId="7" fillId="0" borderId="15" xfId="0" applyNumberFormat="1" applyFont="1" applyBorder="1"/>
    <xf numFmtId="4" fontId="7" fillId="0" borderId="3" xfId="0" applyNumberFormat="1" applyFont="1" applyBorder="1"/>
    <xf numFmtId="4" fontId="2" fillId="4" borderId="26" xfId="0" applyNumberFormat="1" applyFont="1" applyFill="1" applyBorder="1"/>
    <xf numFmtId="4" fontId="2" fillId="6" borderId="3" xfId="0" applyNumberFormat="1" applyFont="1" applyFill="1" applyBorder="1"/>
    <xf numFmtId="4" fontId="2" fillId="0" borderId="1" xfId="0" applyNumberFormat="1" applyFont="1" applyBorder="1"/>
    <xf numFmtId="4" fontId="6" fillId="0" borderId="1" xfId="0" applyNumberFormat="1" applyFont="1" applyBorder="1"/>
    <xf numFmtId="4" fontId="2" fillId="6" borderId="1" xfId="0" applyNumberFormat="1" applyFont="1" applyFill="1" applyBorder="1"/>
    <xf numFmtId="4" fontId="8" fillId="0" borderId="1" xfId="0" applyNumberFormat="1" applyFont="1" applyBorder="1"/>
    <xf numFmtId="4" fontId="2" fillId="4" borderId="15" xfId="0" applyNumberFormat="1" applyFont="1" applyFill="1" applyBorder="1"/>
    <xf numFmtId="49" fontId="7" fillId="6" borderId="19" xfId="0" applyNumberFormat="1" applyFont="1" applyFill="1" applyBorder="1" applyAlignment="1">
      <alignment vertical="center"/>
    </xf>
    <xf numFmtId="49" fontId="7" fillId="6" borderId="1" xfId="0" applyNumberFormat="1" applyFont="1" applyFill="1" applyBorder="1" applyAlignment="1">
      <alignment vertical="center"/>
    </xf>
    <xf numFmtId="0" fontId="11" fillId="6" borderId="4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vertical="center" wrapText="1"/>
    </xf>
    <xf numFmtId="3" fontId="2" fillId="6" borderId="1" xfId="0" applyNumberFormat="1" applyFont="1" applyFill="1" applyBorder="1" applyAlignment="1">
      <alignment vertical="center"/>
    </xf>
    <xf numFmtId="4" fontId="2" fillId="6" borderId="1" xfId="0" applyNumberFormat="1" applyFont="1" applyFill="1" applyBorder="1" applyAlignment="1">
      <alignment vertical="center"/>
    </xf>
    <xf numFmtId="164" fontId="7" fillId="6" borderId="20" xfId="0" applyNumberFormat="1" applyFont="1" applyFill="1" applyBorder="1" applyAlignment="1">
      <alignment vertical="center"/>
    </xf>
    <xf numFmtId="165" fontId="7" fillId="6" borderId="20" xfId="0" applyNumberFormat="1" applyFont="1" applyFill="1" applyBorder="1" applyAlignment="1">
      <alignment vertical="center"/>
    </xf>
    <xf numFmtId="165" fontId="7" fillId="6" borderId="3" xfId="0" applyNumberFormat="1" applyFont="1" applyFill="1" applyBorder="1" applyAlignment="1">
      <alignment vertical="center"/>
    </xf>
    <xf numFmtId="0" fontId="1" fillId="6" borderId="0" xfId="0" applyFont="1" applyFill="1" applyAlignment="1">
      <alignment vertical="center"/>
    </xf>
    <xf numFmtId="0" fontId="8" fillId="6" borderId="4" xfId="0" applyFont="1" applyFill="1" applyBorder="1" applyAlignment="1">
      <alignment horizontal="left" vertical="center"/>
    </xf>
    <xf numFmtId="0" fontId="8" fillId="6" borderId="1" xfId="0" applyFont="1" applyFill="1" applyBorder="1" applyAlignment="1">
      <alignment vertical="center" wrapText="1"/>
    </xf>
    <xf numFmtId="3" fontId="8" fillId="6" borderId="1" xfId="0" applyNumberFormat="1" applyFont="1" applyFill="1" applyBorder="1" applyAlignment="1">
      <alignment vertical="center"/>
    </xf>
    <xf numFmtId="164" fontId="8" fillId="6" borderId="20" xfId="0" applyNumberFormat="1" applyFont="1" applyFill="1" applyBorder="1" applyAlignment="1">
      <alignment vertical="center"/>
    </xf>
    <xf numFmtId="165" fontId="8" fillId="6" borderId="20" xfId="0" applyNumberFormat="1" applyFont="1" applyFill="1" applyBorder="1" applyAlignment="1">
      <alignment vertical="center"/>
    </xf>
    <xf numFmtId="0" fontId="10" fillId="6" borderId="0" xfId="0" applyFont="1" applyFill="1" applyAlignment="1">
      <alignment vertical="center"/>
    </xf>
    <xf numFmtId="0" fontId="2" fillId="6" borderId="4" xfId="0" applyFont="1" applyFill="1" applyBorder="1" applyAlignment="1">
      <alignment horizontal="left" vertical="center"/>
    </xf>
    <xf numFmtId="49" fontId="7" fillId="2" borderId="5" xfId="0" applyNumberFormat="1" applyFont="1" applyFill="1" applyBorder="1" applyAlignment="1">
      <alignment vertical="center"/>
    </xf>
    <xf numFmtId="49" fontId="7" fillId="2" borderId="6" xfId="0" applyNumberFormat="1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4" fontId="6" fillId="0" borderId="3" xfId="0" applyNumberFormat="1" applyFont="1" applyBorder="1"/>
    <xf numFmtId="4" fontId="6" fillId="0" borderId="18" xfId="0" applyNumberFormat="1" applyFont="1" applyBorder="1"/>
    <xf numFmtId="4" fontId="7" fillId="0" borderId="45" xfId="0" applyNumberFormat="1" applyFont="1" applyBorder="1"/>
    <xf numFmtId="4" fontId="6" fillId="0" borderId="45" xfId="0" applyNumberFormat="1" applyFont="1" applyBorder="1"/>
    <xf numFmtId="49" fontId="21" fillId="0" borderId="60" xfId="0" applyNumberFormat="1" applyFont="1" applyBorder="1"/>
    <xf numFmtId="164" fontId="7" fillId="0" borderId="49" xfId="0" applyNumberFormat="1" applyFont="1" applyBorder="1"/>
    <xf numFmtId="164" fontId="7" fillId="0" borderId="29" xfId="0" applyNumberFormat="1" applyFont="1" applyBorder="1"/>
    <xf numFmtId="4" fontId="2" fillId="0" borderId="1" xfId="0" applyNumberFormat="1" applyFont="1" applyBorder="1" applyAlignment="1">
      <alignment vertical="center"/>
    </xf>
    <xf numFmtId="4" fontId="6" fillId="0" borderId="15" xfId="0" applyNumberFormat="1" applyFont="1" applyBorder="1" applyAlignment="1">
      <alignment vertical="center"/>
    </xf>
    <xf numFmtId="0" fontId="23" fillId="0" borderId="0" xfId="0" applyFont="1" applyAlignment="1">
      <alignment horizontal="left" vertical="distributed"/>
    </xf>
    <xf numFmtId="0" fontId="2" fillId="5" borderId="67" xfId="0" applyFont="1" applyFill="1" applyBorder="1" applyAlignment="1">
      <alignment wrapText="1"/>
    </xf>
    <xf numFmtId="0" fontId="2" fillId="5" borderId="28" xfId="0" applyFont="1" applyFill="1" applyBorder="1"/>
    <xf numFmtId="0" fontId="2" fillId="5" borderId="16" xfId="0" applyFont="1" applyFill="1" applyBorder="1" applyAlignment="1">
      <alignment wrapText="1"/>
    </xf>
    <xf numFmtId="0" fontId="2" fillId="5" borderId="3" xfId="0" applyFont="1" applyFill="1" applyBorder="1"/>
    <xf numFmtId="0" fontId="28" fillId="3" borderId="63" xfId="0" applyFont="1" applyFill="1" applyBorder="1" applyAlignment="1">
      <alignment horizontal="center" vertical="center"/>
    </xf>
    <xf numFmtId="0" fontId="28" fillId="3" borderId="64" xfId="0" applyFont="1" applyFill="1" applyBorder="1" applyAlignment="1">
      <alignment horizontal="center" vertical="center"/>
    </xf>
    <xf numFmtId="0" fontId="28" fillId="3" borderId="11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5" fillId="8" borderId="43" xfId="0" applyFont="1" applyFill="1" applyBorder="1" applyAlignment="1">
      <alignment horizontal="left" vertical="center"/>
    </xf>
    <xf numFmtId="0" fontId="15" fillId="8" borderId="12" xfId="0" applyFont="1" applyFill="1" applyBorder="1" applyAlignment="1">
      <alignment horizontal="left" vertical="center"/>
    </xf>
    <xf numFmtId="0" fontId="15" fillId="8" borderId="13" xfId="0" applyFont="1" applyFill="1" applyBorder="1" applyAlignment="1">
      <alignment horizontal="left" vertical="center"/>
    </xf>
    <xf numFmtId="0" fontId="14" fillId="8" borderId="43" xfId="0" applyFont="1" applyFill="1" applyBorder="1" applyAlignment="1">
      <alignment horizontal="left"/>
    </xf>
    <xf numFmtId="0" fontId="14" fillId="8" borderId="12" xfId="0" applyFont="1" applyFill="1" applyBorder="1" applyAlignment="1">
      <alignment horizontal="left"/>
    </xf>
    <xf numFmtId="0" fontId="14" fillId="8" borderId="13" xfId="0" applyFont="1" applyFill="1" applyBorder="1" applyAlignment="1">
      <alignment horizontal="left"/>
    </xf>
    <xf numFmtId="165" fontId="3" fillId="9" borderId="18" xfId="0" applyNumberFormat="1" applyFont="1" applyFill="1" applyBorder="1" applyAlignment="1">
      <alignment horizontal="right" wrapText="1"/>
    </xf>
    <xf numFmtId="165" fontId="3" fillId="9" borderId="36" xfId="0" applyNumberFormat="1" applyFont="1" applyFill="1" applyBorder="1" applyAlignment="1">
      <alignment horizontal="right" wrapText="1"/>
    </xf>
    <xf numFmtId="165" fontId="3" fillId="9" borderId="3" xfId="0" applyNumberFormat="1" applyFont="1" applyFill="1" applyBorder="1" applyAlignment="1">
      <alignment horizontal="right" wrapText="1"/>
    </xf>
    <xf numFmtId="0" fontId="19" fillId="7" borderId="43" xfId="0" applyFont="1" applyFill="1" applyBorder="1" applyAlignment="1">
      <alignment horizontal="left"/>
    </xf>
    <xf numFmtId="0" fontId="19" fillId="7" borderId="12" xfId="0" applyFont="1" applyFill="1" applyBorder="1" applyAlignment="1">
      <alignment horizontal="left"/>
    </xf>
    <xf numFmtId="0" fontId="19" fillId="7" borderId="13" xfId="0" applyFont="1" applyFill="1" applyBorder="1" applyAlignment="1">
      <alignment horizontal="left"/>
    </xf>
    <xf numFmtId="0" fontId="24" fillId="9" borderId="36" xfId="0" applyFont="1" applyFill="1" applyBorder="1" applyAlignment="1">
      <alignment vertical="center" wrapText="1"/>
    </xf>
    <xf numFmtId="0" fontId="24" fillId="9" borderId="3" xfId="0" applyFont="1" applyFill="1" applyBorder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14" fillId="8" borderId="43" xfId="0" applyFont="1" applyFill="1" applyBorder="1" applyAlignment="1">
      <alignment horizontal="left" vertical="center" wrapText="1"/>
    </xf>
    <xf numFmtId="0" fontId="14" fillId="8" borderId="12" xfId="0" applyFont="1" applyFill="1" applyBorder="1" applyAlignment="1">
      <alignment horizontal="left" vertical="center" wrapText="1"/>
    </xf>
    <xf numFmtId="0" fontId="14" fillId="8" borderId="13" xfId="0" applyFont="1" applyFill="1" applyBorder="1" applyAlignment="1">
      <alignment horizontal="left" vertical="center" wrapText="1"/>
    </xf>
    <xf numFmtId="0" fontId="25" fillId="7" borderId="43" xfId="0" applyFont="1" applyFill="1" applyBorder="1" applyAlignment="1">
      <alignment horizontal="left" vertical="top" wrapText="1"/>
    </xf>
    <xf numFmtId="0" fontId="25" fillId="7" borderId="12" xfId="0" applyFont="1" applyFill="1" applyBorder="1" applyAlignment="1">
      <alignment horizontal="left" vertical="top" wrapText="1"/>
    </xf>
    <xf numFmtId="0" fontId="25" fillId="7" borderId="13" xfId="0" applyFont="1" applyFill="1" applyBorder="1" applyAlignment="1">
      <alignment horizontal="left" vertical="top" wrapText="1"/>
    </xf>
    <xf numFmtId="0" fontId="14" fillId="8" borderId="43" xfId="0" applyFont="1" applyFill="1" applyBorder="1" applyAlignment="1">
      <alignment horizontal="left" wrapText="1"/>
    </xf>
    <xf numFmtId="0" fontId="14" fillId="8" borderId="12" xfId="0" applyFont="1" applyFill="1" applyBorder="1" applyAlignment="1">
      <alignment horizontal="left" wrapText="1"/>
    </xf>
    <xf numFmtId="0" fontId="14" fillId="8" borderId="13" xfId="0" applyFont="1" applyFill="1" applyBorder="1" applyAlignment="1">
      <alignment horizontal="left" wrapText="1"/>
    </xf>
    <xf numFmtId="0" fontId="19" fillId="10" borderId="43" xfId="0" applyFont="1" applyFill="1" applyBorder="1" applyAlignment="1">
      <alignment horizontal="left" vertical="center" wrapText="1"/>
    </xf>
    <xf numFmtId="0" fontId="19" fillId="10" borderId="12" xfId="0" applyFont="1" applyFill="1" applyBorder="1" applyAlignment="1">
      <alignment horizontal="left" vertical="center" wrapText="1"/>
    </xf>
    <xf numFmtId="0" fontId="9" fillId="7" borderId="43" xfId="0" applyFont="1" applyFill="1" applyBorder="1" applyAlignment="1">
      <alignment horizontal="left" vertical="center"/>
    </xf>
    <xf numFmtId="0" fontId="9" fillId="7" borderId="12" xfId="0" applyFont="1" applyFill="1" applyBorder="1" applyAlignment="1">
      <alignment horizontal="left" vertical="center"/>
    </xf>
    <xf numFmtId="0" fontId="25" fillId="7" borderId="43" xfId="0" applyFont="1" applyFill="1" applyBorder="1" applyAlignment="1">
      <alignment horizontal="left" vertical="center" wrapText="1"/>
    </xf>
    <xf numFmtId="0" fontId="25" fillId="7" borderId="12" xfId="0" applyFont="1" applyFill="1" applyBorder="1" applyAlignment="1">
      <alignment horizontal="left" vertical="center" wrapText="1"/>
    </xf>
    <xf numFmtId="0" fontId="25" fillId="7" borderId="43" xfId="0" applyFont="1" applyFill="1" applyBorder="1" applyAlignment="1">
      <alignment horizontal="left" vertical="center"/>
    </xf>
    <xf numFmtId="0" fontId="25" fillId="7" borderId="12" xfId="0" applyFont="1" applyFill="1" applyBorder="1" applyAlignment="1">
      <alignment horizontal="left" vertical="center"/>
    </xf>
    <xf numFmtId="0" fontId="14" fillId="8" borderId="43" xfId="0" applyFont="1" applyFill="1" applyBorder="1" applyAlignment="1">
      <alignment horizontal="left" vertical="center"/>
    </xf>
    <xf numFmtId="0" fontId="14" fillId="8" borderId="12" xfId="0" applyFont="1" applyFill="1" applyBorder="1" applyAlignment="1">
      <alignment horizontal="left" vertical="center"/>
    </xf>
    <xf numFmtId="0" fontId="26" fillId="0" borderId="43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19" fillId="7" borderId="43" xfId="0" applyFont="1" applyFill="1" applyBorder="1" applyAlignment="1">
      <alignment horizontal="left" wrapText="1"/>
    </xf>
    <xf numFmtId="0" fontId="19" fillId="7" borderId="12" xfId="0" applyFont="1" applyFill="1" applyBorder="1" applyAlignment="1">
      <alignment horizontal="left" wrapText="1"/>
    </xf>
    <xf numFmtId="0" fontId="19" fillId="7" borderId="13" xfId="0" applyFont="1" applyFill="1" applyBorder="1" applyAlignment="1">
      <alignment horizontal="left" wrapText="1"/>
    </xf>
    <xf numFmtId="0" fontId="15" fillId="8" borderId="43" xfId="0" applyFont="1" applyFill="1" applyBorder="1" applyAlignment="1">
      <alignment horizontal="left" vertical="distributed" wrapText="1"/>
    </xf>
    <xf numFmtId="0" fontId="15" fillId="8" borderId="12" xfId="0" applyFont="1" applyFill="1" applyBorder="1" applyAlignment="1">
      <alignment horizontal="left" vertical="distributed" wrapText="1"/>
    </xf>
    <xf numFmtId="0" fontId="15" fillId="8" borderId="13" xfId="0" applyFont="1" applyFill="1" applyBorder="1" applyAlignment="1">
      <alignment horizontal="left" vertical="distributed" wrapText="1"/>
    </xf>
    <xf numFmtId="0" fontId="25" fillId="7" borderId="43" xfId="0" applyFont="1" applyFill="1" applyBorder="1" applyAlignment="1">
      <alignment horizontal="left"/>
    </xf>
    <xf numFmtId="0" fontId="25" fillId="7" borderId="12" xfId="0" applyFont="1" applyFill="1" applyBorder="1" applyAlignment="1">
      <alignment horizontal="left"/>
    </xf>
    <xf numFmtId="0" fontId="25" fillId="7" borderId="13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165" fontId="21" fillId="0" borderId="29" xfId="0" applyNumberFormat="1" applyFont="1" applyBorder="1" applyAlignment="1">
      <alignment horizontal="right"/>
    </xf>
    <xf numFmtId="0" fontId="21" fillId="0" borderId="21" xfId="0" applyFont="1" applyBorder="1" applyAlignment="1">
      <alignment horizontal="right"/>
    </xf>
    <xf numFmtId="165" fontId="21" fillId="0" borderId="49" xfId="0" applyNumberFormat="1" applyFont="1" applyBorder="1" applyAlignment="1">
      <alignment horizontal="right"/>
    </xf>
    <xf numFmtId="165" fontId="21" fillId="0" borderId="21" xfId="0" applyNumberFormat="1" applyFont="1" applyBorder="1" applyAlignment="1">
      <alignment horizontal="right"/>
    </xf>
    <xf numFmtId="0" fontId="17" fillId="0" borderId="0" xfId="0" applyFont="1" applyAlignment="1">
      <alignment horizontal="left" vertical="distributed" shrinkToFit="1"/>
    </xf>
    <xf numFmtId="0" fontId="17" fillId="12" borderId="43" xfId="0" applyFont="1" applyFill="1" applyBorder="1" applyAlignment="1">
      <alignment horizontal="center"/>
    </xf>
    <xf numFmtId="0" fontId="17" fillId="12" borderId="12" xfId="0" applyFont="1" applyFill="1" applyBorder="1" applyAlignment="1">
      <alignment horizontal="center"/>
    </xf>
    <xf numFmtId="0" fontId="17" fillId="12" borderId="25" xfId="0" applyFont="1" applyFill="1" applyBorder="1" applyAlignment="1">
      <alignment horizontal="center"/>
    </xf>
    <xf numFmtId="0" fontId="17" fillId="12" borderId="43" xfId="0" applyFont="1" applyFill="1" applyBorder="1" applyAlignment="1">
      <alignment horizontal="center" wrapText="1"/>
    </xf>
    <xf numFmtId="0" fontId="17" fillId="12" borderId="12" xfId="0" applyFont="1" applyFill="1" applyBorder="1" applyAlignment="1">
      <alignment horizontal="center" wrapText="1"/>
    </xf>
    <xf numFmtId="0" fontId="17" fillId="12" borderId="25" xfId="0" applyFont="1" applyFill="1" applyBorder="1" applyAlignment="1">
      <alignment horizontal="center" wrapText="1"/>
    </xf>
    <xf numFmtId="0" fontId="9" fillId="0" borderId="3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17" fillId="12" borderId="43" xfId="0" applyFont="1" applyFill="1" applyBorder="1" applyAlignment="1">
      <alignment horizontal="center" vertical="distributed"/>
    </xf>
    <xf numFmtId="0" fontId="17" fillId="12" borderId="12" xfId="0" applyFont="1" applyFill="1" applyBorder="1" applyAlignment="1">
      <alignment horizontal="center" vertical="distributed"/>
    </xf>
    <xf numFmtId="0" fontId="17" fillId="12" borderId="25" xfId="0" applyFont="1" applyFill="1" applyBorder="1" applyAlignment="1">
      <alignment horizontal="center" vertical="distributed"/>
    </xf>
    <xf numFmtId="0" fontId="21" fillId="0" borderId="32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17" fillId="12" borderId="43" xfId="0" applyFont="1" applyFill="1" applyBorder="1" applyAlignment="1">
      <alignment horizontal="center" vertical="distributed" wrapText="1"/>
    </xf>
    <xf numFmtId="0" fontId="17" fillId="12" borderId="12" xfId="0" applyFont="1" applyFill="1" applyBorder="1" applyAlignment="1">
      <alignment horizontal="center" vertical="distributed" wrapText="1"/>
    </xf>
    <xf numFmtId="0" fontId="17" fillId="12" borderId="25" xfId="0" applyFont="1" applyFill="1" applyBorder="1" applyAlignment="1">
      <alignment horizontal="center" vertical="distributed" wrapText="1"/>
    </xf>
    <xf numFmtId="0" fontId="17" fillId="13" borderId="43" xfId="0" applyFont="1" applyFill="1" applyBorder="1" applyAlignment="1">
      <alignment horizontal="center" vertical="center" wrapText="1"/>
    </xf>
    <xf numFmtId="0" fontId="17" fillId="13" borderId="12" xfId="0" applyFont="1" applyFill="1" applyBorder="1" applyAlignment="1">
      <alignment horizontal="center" vertical="center" wrapText="1"/>
    </xf>
    <xf numFmtId="0" fontId="17" fillId="13" borderId="25" xfId="0" applyFont="1" applyFill="1" applyBorder="1" applyAlignment="1">
      <alignment horizontal="center" vertical="center" wrapText="1"/>
    </xf>
    <xf numFmtId="0" fontId="30" fillId="11" borderId="43" xfId="0" applyFont="1" applyFill="1" applyBorder="1" applyAlignment="1">
      <alignment horizontal="center" vertical="distributed" wrapText="1"/>
    </xf>
    <xf numFmtId="0" fontId="30" fillId="11" borderId="12" xfId="0" applyFont="1" applyFill="1" applyBorder="1" applyAlignment="1">
      <alignment horizontal="center" vertical="distributed" wrapText="1"/>
    </xf>
    <xf numFmtId="0" fontId="30" fillId="11" borderId="25" xfId="0" applyFont="1" applyFill="1" applyBorder="1" applyAlignment="1">
      <alignment horizontal="center" vertical="distributed" wrapText="1"/>
    </xf>
    <xf numFmtId="0" fontId="17" fillId="11" borderId="43" xfId="0" applyFont="1" applyFill="1" applyBorder="1" applyAlignment="1">
      <alignment horizontal="center" vertical="center" wrapText="1"/>
    </xf>
    <xf numFmtId="0" fontId="17" fillId="11" borderId="12" xfId="0" applyFont="1" applyFill="1" applyBorder="1" applyAlignment="1">
      <alignment horizontal="center" vertical="center" wrapText="1"/>
    </xf>
    <xf numFmtId="0" fontId="17" fillId="11" borderId="25" xfId="0" applyFont="1" applyFill="1" applyBorder="1" applyAlignment="1">
      <alignment horizontal="center" vertical="center" wrapText="1"/>
    </xf>
    <xf numFmtId="165" fontId="9" fillId="0" borderId="53" xfId="0" applyNumberFormat="1" applyFont="1" applyBorder="1" applyAlignment="1">
      <alignment horizontal="right"/>
    </xf>
    <xf numFmtId="165" fontId="9" fillId="0" borderId="49" xfId="0" applyNumberFormat="1" applyFont="1" applyBorder="1" applyAlignment="1">
      <alignment horizontal="right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229"/>
  <sheetViews>
    <sheetView tabSelected="1" view="pageBreakPreview" topLeftCell="A13" zoomScale="160" zoomScaleNormal="100" zoomScaleSheetLayoutView="160" workbookViewId="0">
      <selection activeCell="N43" sqref="N43"/>
    </sheetView>
  </sheetViews>
  <sheetFormatPr defaultRowHeight="13.2" x14ac:dyDescent="0.25"/>
  <cols>
    <col min="1" max="7" width="2.6640625" customWidth="1"/>
    <col min="8" max="8" width="6.44140625" customWidth="1"/>
    <col min="9" max="9" width="35" customWidth="1"/>
    <col min="10" max="10" width="10.109375" hidden="1" customWidth="1"/>
    <col min="11" max="12" width="9.33203125" hidden="1" customWidth="1"/>
    <col min="13" max="13" width="10.77734375" customWidth="1"/>
    <col min="14" max="14" width="10.33203125" customWidth="1"/>
    <col min="15" max="15" width="10.77734375" customWidth="1"/>
    <col min="16" max="16" width="7" hidden="1" customWidth="1"/>
    <col min="17" max="17" width="6.109375" hidden="1" customWidth="1"/>
    <col min="18" max="18" width="6.33203125" hidden="1" customWidth="1"/>
    <col min="19" max="19" width="6.109375" bestFit="1" customWidth="1"/>
  </cols>
  <sheetData>
    <row r="2" spans="1:19" ht="12.75" customHeight="1" x14ac:dyDescent="0.25">
      <c r="A2" s="669" t="s">
        <v>389</v>
      </c>
      <c r="B2" s="669"/>
      <c r="C2" s="669"/>
      <c r="D2" s="669"/>
      <c r="E2" s="669"/>
      <c r="F2" s="669"/>
      <c r="G2" s="669"/>
      <c r="H2" s="669"/>
      <c r="I2" s="669"/>
    </row>
    <row r="3" spans="1:19" ht="12.75" customHeight="1" x14ac:dyDescent="0.25">
      <c r="A3" s="270" t="s">
        <v>390</v>
      </c>
      <c r="B3" s="208"/>
      <c r="C3" s="208"/>
      <c r="D3" s="208"/>
      <c r="E3" s="208"/>
      <c r="F3" s="208"/>
      <c r="G3" s="208"/>
      <c r="H3" s="208"/>
      <c r="I3" s="208"/>
    </row>
    <row r="4" spans="1:19" x14ac:dyDescent="0.25">
      <c r="A4" s="53" t="s">
        <v>391</v>
      </c>
    </row>
    <row r="5" spans="1:19" x14ac:dyDescent="0.25">
      <c r="A5" s="53"/>
    </row>
    <row r="6" spans="1:19" s="259" customFormat="1" ht="12.75" customHeight="1" x14ac:dyDescent="0.25">
      <c r="A6" s="670" t="s">
        <v>647</v>
      </c>
      <c r="B6" s="670"/>
      <c r="C6" s="670"/>
      <c r="D6" s="670"/>
      <c r="E6" s="670"/>
      <c r="F6" s="670"/>
      <c r="G6" s="670"/>
      <c r="H6" s="670"/>
      <c r="I6" s="670"/>
      <c r="J6" s="670"/>
      <c r="K6" s="670"/>
      <c r="L6" s="670"/>
      <c r="M6" s="670"/>
      <c r="N6" s="670"/>
      <c r="O6" s="670"/>
      <c r="P6" s="670"/>
      <c r="Q6" s="670"/>
      <c r="R6" s="670"/>
      <c r="S6" s="670"/>
    </row>
    <row r="7" spans="1:19" s="260" customFormat="1" ht="13.8" x14ac:dyDescent="0.25">
      <c r="A7" s="671" t="s">
        <v>657</v>
      </c>
      <c r="B7" s="671"/>
      <c r="C7" s="671"/>
      <c r="D7" s="671"/>
      <c r="E7" s="671"/>
      <c r="F7" s="671"/>
      <c r="G7" s="671"/>
      <c r="H7" s="671"/>
      <c r="I7" s="671"/>
      <c r="J7" s="671"/>
      <c r="K7" s="671"/>
      <c r="L7" s="671"/>
      <c r="M7" s="671"/>
      <c r="N7" s="671"/>
      <c r="O7" s="671"/>
      <c r="P7" s="671"/>
      <c r="Q7" s="671"/>
      <c r="R7" s="671"/>
      <c r="S7" s="671"/>
    </row>
    <row r="10" spans="1:19" s="161" customFormat="1" ht="13.8" x14ac:dyDescent="0.25">
      <c r="A10" s="672" t="s">
        <v>576</v>
      </c>
      <c r="B10" s="672"/>
      <c r="C10" s="672"/>
      <c r="D10" s="672"/>
      <c r="E10" s="672"/>
      <c r="F10" s="672"/>
      <c r="G10" s="672"/>
      <c r="H10" s="672"/>
      <c r="I10" s="672"/>
    </row>
    <row r="11" spans="1:19" s="1" customFormat="1" ht="13.8" thickBot="1" x14ac:dyDescent="0.3">
      <c r="A11" s="9"/>
      <c r="B11" s="9"/>
      <c r="C11" s="9"/>
      <c r="D11" s="9"/>
      <c r="E11" s="9"/>
      <c r="F11" s="9"/>
      <c r="G11" s="9"/>
      <c r="H11" s="9"/>
      <c r="I11" s="118"/>
      <c r="J11" s="9"/>
      <c r="K11" s="9"/>
      <c r="L11" s="9"/>
      <c r="M11" s="9"/>
      <c r="N11" s="9"/>
      <c r="O11" s="9"/>
      <c r="P11" s="9"/>
      <c r="Q11" s="9"/>
      <c r="R11" s="9"/>
      <c r="S11" s="9"/>
    </row>
    <row r="12" spans="1:19" s="6" customFormat="1" x14ac:dyDescent="0.25">
      <c r="A12" s="666" t="s">
        <v>365</v>
      </c>
      <c r="B12" s="667"/>
      <c r="C12" s="667"/>
      <c r="D12" s="667"/>
      <c r="E12" s="667"/>
      <c r="F12" s="667"/>
      <c r="G12" s="668"/>
      <c r="H12" s="33"/>
      <c r="I12" s="34"/>
      <c r="J12" s="31">
        <v>1</v>
      </c>
      <c r="K12" s="32">
        <v>2</v>
      </c>
      <c r="L12" s="32">
        <v>3</v>
      </c>
      <c r="M12" s="268">
        <v>1</v>
      </c>
      <c r="N12" s="268">
        <v>2</v>
      </c>
      <c r="O12" s="268">
        <v>3</v>
      </c>
      <c r="P12" s="268">
        <v>7</v>
      </c>
      <c r="Q12" s="268">
        <v>8</v>
      </c>
      <c r="R12" s="268">
        <v>9</v>
      </c>
      <c r="S12" s="269">
        <v>4</v>
      </c>
    </row>
    <row r="13" spans="1:19" s="5" customFormat="1" ht="40.200000000000003" thickBot="1" x14ac:dyDescent="0.3">
      <c r="A13" s="399" t="s">
        <v>377</v>
      </c>
      <c r="B13" s="400" t="s">
        <v>378</v>
      </c>
      <c r="C13" s="400" t="s">
        <v>379</v>
      </c>
      <c r="D13" s="400" t="s">
        <v>380</v>
      </c>
      <c r="E13" s="400" t="s">
        <v>381</v>
      </c>
      <c r="F13" s="400" t="s">
        <v>382</v>
      </c>
      <c r="G13" s="400" t="s">
        <v>383</v>
      </c>
      <c r="H13" s="35"/>
      <c r="I13" s="36"/>
      <c r="J13" s="69" t="s">
        <v>171</v>
      </c>
      <c r="K13" s="70" t="s">
        <v>174</v>
      </c>
      <c r="L13" s="70" t="s">
        <v>173</v>
      </c>
      <c r="M13" s="578" t="s">
        <v>655</v>
      </c>
      <c r="N13" s="579" t="s">
        <v>651</v>
      </c>
      <c r="O13" s="578" t="s">
        <v>656</v>
      </c>
      <c r="P13" s="255" t="s">
        <v>168</v>
      </c>
      <c r="Q13" s="255" t="s">
        <v>169</v>
      </c>
      <c r="R13" s="255" t="s">
        <v>170</v>
      </c>
      <c r="S13" s="256" t="s">
        <v>654</v>
      </c>
    </row>
    <row r="14" spans="1:19" s="97" customFormat="1" ht="13.8" thickBot="1" x14ac:dyDescent="0.3">
      <c r="A14" s="401"/>
      <c r="B14" s="402"/>
      <c r="C14" s="402"/>
      <c r="D14" s="402"/>
      <c r="E14" s="402"/>
      <c r="F14" s="402"/>
      <c r="G14" s="402"/>
      <c r="H14" s="388" t="s">
        <v>0</v>
      </c>
      <c r="I14" s="389"/>
      <c r="J14" s="389"/>
      <c r="K14" s="389"/>
      <c r="L14" s="389"/>
      <c r="M14" s="389"/>
      <c r="N14" s="389"/>
      <c r="O14" s="389"/>
      <c r="P14" s="390"/>
      <c r="Q14" s="390"/>
      <c r="R14" s="390"/>
      <c r="S14" s="612"/>
    </row>
    <row r="15" spans="1:19" s="97" customFormat="1" x14ac:dyDescent="0.25">
      <c r="A15" s="403"/>
      <c r="B15" s="404"/>
      <c r="C15" s="404"/>
      <c r="D15" s="404"/>
      <c r="E15" s="404"/>
      <c r="F15" s="404"/>
      <c r="G15" s="404"/>
      <c r="H15" s="115"/>
      <c r="I15" s="114" t="s">
        <v>366</v>
      </c>
      <c r="J15" s="114"/>
      <c r="K15" s="114"/>
      <c r="L15" s="114"/>
      <c r="M15" s="391">
        <f>M16+M17</f>
        <v>13468000</v>
      </c>
      <c r="N15" s="621">
        <f>N16+N17</f>
        <v>-1629201.95</v>
      </c>
      <c r="O15" s="621">
        <f>O16+O17</f>
        <v>11838798.049999999</v>
      </c>
      <c r="P15" s="116"/>
      <c r="Q15" s="116"/>
      <c r="R15" s="116"/>
      <c r="S15" s="613">
        <f>O15/M15*100</f>
        <v>87.903163424413407</v>
      </c>
    </row>
    <row r="16" spans="1:19" s="1" customFormat="1" x14ac:dyDescent="0.25">
      <c r="A16" s="405" t="s">
        <v>377</v>
      </c>
      <c r="B16" s="406"/>
      <c r="C16" s="406" t="s">
        <v>379</v>
      </c>
      <c r="D16" s="406" t="s">
        <v>380</v>
      </c>
      <c r="E16" s="406" t="s">
        <v>381</v>
      </c>
      <c r="F16" s="406" t="s">
        <v>382</v>
      </c>
      <c r="G16" s="406"/>
      <c r="H16" s="26">
        <v>6</v>
      </c>
      <c r="I16" s="7" t="s">
        <v>1</v>
      </c>
      <c r="J16" s="14" t="e">
        <f t="shared" ref="J16:O16" si="0">SUM(J37)</f>
        <v>#REF!</v>
      </c>
      <c r="K16" s="14" t="e">
        <f t="shared" si="0"/>
        <v>#REF!</v>
      </c>
      <c r="L16" s="14" t="e">
        <f t="shared" si="0"/>
        <v>#REF!</v>
      </c>
      <c r="M16" s="13">
        <f t="shared" si="0"/>
        <v>13268000</v>
      </c>
      <c r="N16" s="622">
        <f t="shared" si="0"/>
        <v>-2009201.95</v>
      </c>
      <c r="O16" s="622">
        <f t="shared" si="0"/>
        <v>11258798.049999999</v>
      </c>
      <c r="P16" s="381" t="e">
        <f t="shared" ref="P16:R20" si="1">K16/J16*100</f>
        <v>#REF!</v>
      </c>
      <c r="Q16" s="381" t="e">
        <f t="shared" si="1"/>
        <v>#REF!</v>
      </c>
      <c r="R16" s="381" t="e">
        <f t="shared" si="1"/>
        <v>#REF!</v>
      </c>
      <c r="S16" s="614">
        <f>O16/M16*100</f>
        <v>84.856783614712086</v>
      </c>
    </row>
    <row r="17" spans="1:19" s="1" customFormat="1" ht="13.8" thickBot="1" x14ac:dyDescent="0.3">
      <c r="A17" s="407"/>
      <c r="B17" s="408"/>
      <c r="C17" s="408" t="s">
        <v>379</v>
      </c>
      <c r="D17" s="408"/>
      <c r="E17" s="408"/>
      <c r="F17" s="408"/>
      <c r="G17" s="408"/>
      <c r="H17" s="392">
        <v>7</v>
      </c>
      <c r="I17" s="393" t="s">
        <v>2</v>
      </c>
      <c r="J17" s="394" t="e">
        <f t="shared" ref="J17:O17" si="2">SUM(J93)</f>
        <v>#REF!</v>
      </c>
      <c r="K17" s="394" t="e">
        <f t="shared" si="2"/>
        <v>#REF!</v>
      </c>
      <c r="L17" s="394" t="e">
        <f t="shared" si="2"/>
        <v>#REF!</v>
      </c>
      <c r="M17" s="395">
        <f t="shared" si="2"/>
        <v>200000</v>
      </c>
      <c r="N17" s="623">
        <f t="shared" si="2"/>
        <v>380000</v>
      </c>
      <c r="O17" s="623">
        <f t="shared" si="2"/>
        <v>580000</v>
      </c>
      <c r="P17" s="67" t="e">
        <f t="shared" si="1"/>
        <v>#REF!</v>
      </c>
      <c r="Q17" s="67" t="e">
        <f t="shared" si="1"/>
        <v>#REF!</v>
      </c>
      <c r="R17" s="67" t="e">
        <f t="shared" si="1"/>
        <v>#REF!</v>
      </c>
      <c r="S17" s="657">
        <f t="shared" ref="S17:S21" si="3">O17/M17*100</f>
        <v>290</v>
      </c>
    </row>
    <row r="18" spans="1:19" s="97" customFormat="1" x14ac:dyDescent="0.25">
      <c r="A18" s="403"/>
      <c r="B18" s="404"/>
      <c r="C18" s="404"/>
      <c r="D18" s="404"/>
      <c r="E18" s="404"/>
      <c r="F18" s="404"/>
      <c r="G18" s="404"/>
      <c r="H18" s="115"/>
      <c r="I18" s="114" t="s">
        <v>367</v>
      </c>
      <c r="J18" s="114"/>
      <c r="K18" s="114"/>
      <c r="L18" s="114"/>
      <c r="M18" s="391">
        <f>M19+M20</f>
        <v>14158000</v>
      </c>
      <c r="N18" s="621">
        <f>N19+N20</f>
        <v>-2954951.47</v>
      </c>
      <c r="O18" s="621">
        <f>O19+O20</f>
        <v>11210798.530000001</v>
      </c>
      <c r="P18" s="116"/>
      <c r="Q18" s="116"/>
      <c r="R18" s="116"/>
      <c r="S18" s="613">
        <f t="shared" si="3"/>
        <v>79.183490111597692</v>
      </c>
    </row>
    <row r="19" spans="1:19" s="1" customFormat="1" x14ac:dyDescent="0.25">
      <c r="A19" s="405" t="s">
        <v>377</v>
      </c>
      <c r="B19" s="406"/>
      <c r="C19" s="406" t="s">
        <v>379</v>
      </c>
      <c r="D19" s="406" t="s">
        <v>380</v>
      </c>
      <c r="E19" s="406" t="s">
        <v>381</v>
      </c>
      <c r="F19" s="406" t="s">
        <v>382</v>
      </c>
      <c r="G19" s="406"/>
      <c r="H19" s="26">
        <v>3</v>
      </c>
      <c r="I19" s="7" t="s">
        <v>3</v>
      </c>
      <c r="J19" s="14" t="e">
        <f t="shared" ref="J19:O19" si="4">SUM(J96)</f>
        <v>#REF!</v>
      </c>
      <c r="K19" s="14" t="e">
        <f t="shared" si="4"/>
        <v>#REF!</v>
      </c>
      <c r="L19" s="14" t="e">
        <f t="shared" si="4"/>
        <v>#REF!</v>
      </c>
      <c r="M19" s="13">
        <f t="shared" si="4"/>
        <v>7444000</v>
      </c>
      <c r="N19" s="622">
        <f t="shared" si="4"/>
        <v>-866898.87</v>
      </c>
      <c r="O19" s="622">
        <f t="shared" si="4"/>
        <v>6584851.1299999999</v>
      </c>
      <c r="P19" s="381" t="e">
        <f t="shared" si="1"/>
        <v>#REF!</v>
      </c>
      <c r="Q19" s="381" t="e">
        <f t="shared" si="1"/>
        <v>#REF!</v>
      </c>
      <c r="R19" s="381" t="e">
        <f t="shared" si="1"/>
        <v>#REF!</v>
      </c>
      <c r="S19" s="614">
        <f t="shared" si="3"/>
        <v>88.45850523911875</v>
      </c>
    </row>
    <row r="20" spans="1:19" s="1" customFormat="1" ht="13.8" thickBot="1" x14ac:dyDescent="0.3">
      <c r="A20" s="407" t="s">
        <v>377</v>
      </c>
      <c r="B20" s="408"/>
      <c r="C20" s="408" t="s">
        <v>379</v>
      </c>
      <c r="D20" s="408" t="s">
        <v>380</v>
      </c>
      <c r="E20" s="408"/>
      <c r="F20" s="408" t="s">
        <v>382</v>
      </c>
      <c r="G20" s="408"/>
      <c r="H20" s="392">
        <v>4</v>
      </c>
      <c r="I20" s="393" t="s">
        <v>4</v>
      </c>
      <c r="J20" s="394" t="e">
        <f t="shared" ref="J20:N20" si="5">SUM(J169)</f>
        <v>#REF!</v>
      </c>
      <c r="K20" s="394" t="e">
        <f t="shared" si="5"/>
        <v>#REF!</v>
      </c>
      <c r="L20" s="394" t="e">
        <f t="shared" si="5"/>
        <v>#REF!</v>
      </c>
      <c r="M20" s="395">
        <f>SUM(M169)</f>
        <v>6714000</v>
      </c>
      <c r="N20" s="623">
        <f t="shared" si="5"/>
        <v>-2088052.6</v>
      </c>
      <c r="O20" s="623">
        <f>SUM(O169)</f>
        <v>4625947.4000000004</v>
      </c>
      <c r="P20" s="67" t="e">
        <f t="shared" si="1"/>
        <v>#REF!</v>
      </c>
      <c r="Q20" s="67" t="e">
        <f t="shared" si="1"/>
        <v>#REF!</v>
      </c>
      <c r="R20" s="67" t="e">
        <f t="shared" si="1"/>
        <v>#REF!</v>
      </c>
      <c r="S20" s="657">
        <f t="shared" si="3"/>
        <v>68.900020851951155</v>
      </c>
    </row>
    <row r="21" spans="1:19" s="1" customFormat="1" x14ac:dyDescent="0.25">
      <c r="A21" s="409"/>
      <c r="B21" s="410"/>
      <c r="C21" s="410"/>
      <c r="D21" s="410"/>
      <c r="E21" s="410"/>
      <c r="F21" s="410"/>
      <c r="G21" s="410"/>
      <c r="H21" s="396"/>
      <c r="I21" s="397" t="s">
        <v>167</v>
      </c>
      <c r="J21" s="385" t="e">
        <f t="shared" ref="J21:N21" si="6">J16+J17-J19-J20</f>
        <v>#REF!</v>
      </c>
      <c r="K21" s="385" t="e">
        <f t="shared" si="6"/>
        <v>#REF!</v>
      </c>
      <c r="L21" s="385" t="e">
        <f t="shared" si="6"/>
        <v>#REF!</v>
      </c>
      <c r="M21" s="398">
        <f t="shared" si="6"/>
        <v>-690000</v>
      </c>
      <c r="N21" s="624">
        <f t="shared" si="6"/>
        <v>1325749.52</v>
      </c>
      <c r="O21" s="624">
        <f>O16+O17-O19-O20</f>
        <v>627999.51999999862</v>
      </c>
      <c r="P21" s="60" t="e">
        <f>K21/J21*100</f>
        <v>#REF!</v>
      </c>
      <c r="Q21" s="60">
        <v>0</v>
      </c>
      <c r="R21" s="60" t="e">
        <f>M21/L21*100</f>
        <v>#REF!</v>
      </c>
      <c r="S21" s="658">
        <f t="shared" si="3"/>
        <v>-91.014423188405601</v>
      </c>
    </row>
    <row r="22" spans="1:19" s="1" customFormat="1" ht="13.8" thickBot="1" x14ac:dyDescent="0.3">
      <c r="A22" s="596"/>
      <c r="B22" s="597"/>
      <c r="C22" s="597"/>
      <c r="D22" s="597"/>
      <c r="E22" s="597"/>
      <c r="F22" s="597"/>
      <c r="G22" s="597"/>
      <c r="H22" s="598"/>
      <c r="I22" s="599"/>
      <c r="J22" s="600"/>
      <c r="K22" s="599"/>
      <c r="L22" s="600"/>
      <c r="M22" s="600"/>
      <c r="N22" s="600"/>
      <c r="O22" s="600"/>
      <c r="P22" s="601"/>
      <c r="Q22" s="602"/>
      <c r="R22" s="602"/>
      <c r="S22" s="615"/>
    </row>
    <row r="23" spans="1:19" s="97" customFormat="1" ht="13.8" thickTop="1" x14ac:dyDescent="0.25">
      <c r="A23" s="589"/>
      <c r="B23" s="590"/>
      <c r="C23" s="590"/>
      <c r="D23" s="590"/>
      <c r="E23" s="590"/>
      <c r="F23" s="590"/>
      <c r="G23" s="590"/>
      <c r="H23" s="591" t="s">
        <v>5</v>
      </c>
      <c r="I23" s="592"/>
      <c r="J23" s="593"/>
      <c r="K23" s="593"/>
      <c r="L23" s="593"/>
      <c r="M23" s="593"/>
      <c r="N23" s="593"/>
      <c r="O23" s="593"/>
      <c r="P23" s="594"/>
      <c r="Q23" s="595"/>
      <c r="R23" s="595"/>
      <c r="S23" s="616"/>
    </row>
    <row r="24" spans="1:19" s="1" customFormat="1" x14ac:dyDescent="0.25">
      <c r="A24" s="405"/>
      <c r="B24" s="406"/>
      <c r="C24" s="406"/>
      <c r="D24" s="406"/>
      <c r="E24" s="406"/>
      <c r="F24" s="406"/>
      <c r="G24" s="406"/>
      <c r="H24" s="26">
        <v>8</v>
      </c>
      <c r="I24" s="7" t="s">
        <v>6</v>
      </c>
      <c r="J24" s="14">
        <f t="shared" ref="J24:O24" si="7">SUM(J195)</f>
        <v>2721893</v>
      </c>
      <c r="K24" s="14">
        <f t="shared" si="7"/>
        <v>0</v>
      </c>
      <c r="L24" s="14">
        <f t="shared" si="7"/>
        <v>0</v>
      </c>
      <c r="M24" s="13">
        <f t="shared" si="7"/>
        <v>0</v>
      </c>
      <c r="N24" s="13">
        <f t="shared" si="7"/>
        <v>0</v>
      </c>
      <c r="O24" s="13">
        <f t="shared" si="7"/>
        <v>0</v>
      </c>
      <c r="P24" s="381">
        <v>0</v>
      </c>
      <c r="Q24" s="382">
        <v>0</v>
      </c>
      <c r="R24" s="382">
        <v>0</v>
      </c>
      <c r="S24" s="617">
        <v>0</v>
      </c>
    </row>
    <row r="25" spans="1:19" s="1" customFormat="1" x14ac:dyDescent="0.25">
      <c r="A25" s="405"/>
      <c r="B25" s="406"/>
      <c r="C25" s="406"/>
      <c r="D25" s="406"/>
      <c r="E25" s="406"/>
      <c r="F25" s="406"/>
      <c r="G25" s="406"/>
      <c r="H25" s="26">
        <v>5</v>
      </c>
      <c r="I25" s="7" t="s">
        <v>151</v>
      </c>
      <c r="J25" s="14">
        <f t="shared" ref="J25:O25" si="8">SUM(J202)</f>
        <v>0</v>
      </c>
      <c r="K25" s="14">
        <f t="shared" si="8"/>
        <v>0</v>
      </c>
      <c r="L25" s="14">
        <f t="shared" si="8"/>
        <v>0</v>
      </c>
      <c r="M25" s="13">
        <f t="shared" si="8"/>
        <v>310000</v>
      </c>
      <c r="N25" s="622">
        <f>SUM(N202)</f>
        <v>138552.12</v>
      </c>
      <c r="O25" s="622">
        <f t="shared" si="8"/>
        <v>448552.12</v>
      </c>
      <c r="P25" s="381">
        <v>0</v>
      </c>
      <c r="Q25" s="382">
        <v>0</v>
      </c>
      <c r="R25" s="382">
        <v>0</v>
      </c>
      <c r="S25" s="614">
        <f t="shared" ref="S25:S26" si="9">O25/M25*100</f>
        <v>144.69423225806452</v>
      </c>
    </row>
    <row r="26" spans="1:19" s="1" customFormat="1" x14ac:dyDescent="0.25">
      <c r="A26" s="405"/>
      <c r="B26" s="406"/>
      <c r="C26" s="406"/>
      <c r="D26" s="406"/>
      <c r="E26" s="406"/>
      <c r="F26" s="406"/>
      <c r="G26" s="406"/>
      <c r="H26" s="26"/>
      <c r="I26" s="7" t="s">
        <v>7</v>
      </c>
      <c r="J26" s="14">
        <f t="shared" ref="J26:O26" si="10">J24-J25</f>
        <v>2721893</v>
      </c>
      <c r="K26" s="14">
        <f t="shared" si="10"/>
        <v>0</v>
      </c>
      <c r="L26" s="14">
        <f t="shared" si="10"/>
        <v>0</v>
      </c>
      <c r="M26" s="13">
        <f t="shared" si="10"/>
        <v>-310000</v>
      </c>
      <c r="N26" s="622">
        <f>N24-N25</f>
        <v>-138552.12</v>
      </c>
      <c r="O26" s="622">
        <f t="shared" si="10"/>
        <v>-448552.12</v>
      </c>
      <c r="P26" s="381">
        <v>0</v>
      </c>
      <c r="Q26" s="382">
        <v>0</v>
      </c>
      <c r="R26" s="382">
        <v>0</v>
      </c>
      <c r="S26" s="614">
        <f t="shared" si="9"/>
        <v>144.69423225806452</v>
      </c>
    </row>
    <row r="27" spans="1:19" s="1" customFormat="1" ht="13.8" thickBot="1" x14ac:dyDescent="0.3">
      <c r="A27" s="596"/>
      <c r="B27" s="597"/>
      <c r="C27" s="597"/>
      <c r="D27" s="597"/>
      <c r="E27" s="597"/>
      <c r="F27" s="597"/>
      <c r="G27" s="597"/>
      <c r="H27" s="598"/>
      <c r="I27" s="599"/>
      <c r="J27" s="600"/>
      <c r="K27" s="600"/>
      <c r="L27" s="600"/>
      <c r="M27" s="600"/>
      <c r="N27" s="600"/>
      <c r="O27" s="600"/>
      <c r="P27" s="601"/>
      <c r="Q27" s="602"/>
      <c r="R27" s="602"/>
      <c r="S27" s="615"/>
    </row>
    <row r="28" spans="1:19" s="97" customFormat="1" ht="25.5" customHeight="1" thickTop="1" x14ac:dyDescent="0.25">
      <c r="A28" s="589"/>
      <c r="B28" s="590"/>
      <c r="C28" s="590"/>
      <c r="D28" s="590"/>
      <c r="E28" s="590"/>
      <c r="F28" s="590"/>
      <c r="G28" s="590"/>
      <c r="H28" s="664" t="s">
        <v>8</v>
      </c>
      <c r="I28" s="665"/>
      <c r="J28" s="593"/>
      <c r="K28" s="593"/>
      <c r="L28" s="593"/>
      <c r="M28" s="593"/>
      <c r="N28" s="593"/>
      <c r="O28" s="593"/>
      <c r="P28" s="594"/>
      <c r="Q28" s="595"/>
      <c r="R28" s="595"/>
      <c r="S28" s="616"/>
    </row>
    <row r="29" spans="1:19" s="1" customFormat="1" x14ac:dyDescent="0.25">
      <c r="A29" s="405"/>
      <c r="B29" s="406"/>
      <c r="C29" s="406"/>
      <c r="D29" s="406"/>
      <c r="E29" s="406"/>
      <c r="F29" s="406"/>
      <c r="G29" s="406"/>
      <c r="H29" s="26">
        <v>9</v>
      </c>
      <c r="I29" s="48" t="s">
        <v>573</v>
      </c>
      <c r="J29" s="14">
        <f t="shared" ref="J29:M29" si="11">SUM(J214)</f>
        <v>610476</v>
      </c>
      <c r="K29" s="14">
        <f t="shared" si="11"/>
        <v>0</v>
      </c>
      <c r="L29" s="14">
        <f t="shared" si="11"/>
        <v>0</v>
      </c>
      <c r="M29" s="13">
        <f t="shared" si="11"/>
        <v>1000000</v>
      </c>
      <c r="N29" s="622"/>
      <c r="O29" s="622">
        <v>2930914.7</v>
      </c>
      <c r="P29" s="381">
        <f>K29/J29*100</f>
        <v>0</v>
      </c>
      <c r="Q29" s="381">
        <v>0</v>
      </c>
      <c r="R29" s="381">
        <v>0</v>
      </c>
      <c r="S29" s="614">
        <v>0</v>
      </c>
    </row>
    <row r="30" spans="1:19" s="1" customFormat="1" ht="13.8" thickBot="1" x14ac:dyDescent="0.3">
      <c r="A30" s="596"/>
      <c r="B30" s="597"/>
      <c r="C30" s="597"/>
      <c r="D30" s="597"/>
      <c r="E30" s="597"/>
      <c r="F30" s="597"/>
      <c r="G30" s="597"/>
      <c r="H30" s="598"/>
      <c r="I30" s="608" t="s">
        <v>572</v>
      </c>
      <c r="J30" s="600"/>
      <c r="K30" s="599"/>
      <c r="L30" s="600"/>
      <c r="M30" s="609">
        <v>1000000</v>
      </c>
      <c r="N30" s="654">
        <f>-(1000000+179447.4)</f>
        <v>-1179447.3999999999</v>
      </c>
      <c r="O30" s="655">
        <f>M30+N30</f>
        <v>-179447.39999999991</v>
      </c>
      <c r="P30" s="610"/>
      <c r="Q30" s="611"/>
      <c r="R30" s="611"/>
      <c r="S30" s="618"/>
    </row>
    <row r="31" spans="1:19" s="97" customFormat="1" ht="27" customHeight="1" thickTop="1" thickBot="1" x14ac:dyDescent="0.3">
      <c r="A31" s="603"/>
      <c r="B31" s="604"/>
      <c r="C31" s="604"/>
      <c r="D31" s="604"/>
      <c r="E31" s="604"/>
      <c r="F31" s="604"/>
      <c r="G31" s="604"/>
      <c r="H31" s="662" t="s">
        <v>10</v>
      </c>
      <c r="I31" s="663"/>
      <c r="J31" s="605" t="e">
        <f>J21+J26+J29</f>
        <v>#REF!</v>
      </c>
      <c r="K31" s="605" t="e">
        <f>K21+K26+K29</f>
        <v>#REF!</v>
      </c>
      <c r="L31" s="605" t="e">
        <f>L21+L26+L29</f>
        <v>#REF!</v>
      </c>
      <c r="M31" s="606">
        <f>M21+M26+M30</f>
        <v>0</v>
      </c>
      <c r="N31" s="620">
        <v>0</v>
      </c>
      <c r="O31" s="620">
        <f>O21+O26+O30</f>
        <v>-1.280568540096283E-9</v>
      </c>
      <c r="P31" s="607"/>
      <c r="Q31" s="607"/>
      <c r="R31" s="607"/>
      <c r="S31" s="619"/>
    </row>
    <row r="32" spans="1:19" s="1" customFormat="1" x14ac:dyDescent="0.25">
      <c r="A32" s="411"/>
      <c r="B32" s="411"/>
      <c r="C32" s="411"/>
      <c r="D32" s="411"/>
      <c r="E32" s="411"/>
      <c r="F32" s="411"/>
      <c r="G32" s="411"/>
      <c r="H32" s="54"/>
      <c r="I32" s="9"/>
      <c r="J32" s="55"/>
      <c r="K32" s="55"/>
      <c r="L32" s="55"/>
      <c r="M32" s="55"/>
      <c r="N32" s="55"/>
      <c r="O32" s="55"/>
      <c r="P32" s="56"/>
      <c r="Q32" s="57"/>
      <c r="R32" s="57"/>
      <c r="S32" s="57"/>
    </row>
    <row r="33" spans="1:19" ht="13.8" thickBot="1" x14ac:dyDescent="0.3">
      <c r="A33" s="411"/>
      <c r="B33" s="411"/>
      <c r="C33" s="411"/>
      <c r="D33" s="411"/>
      <c r="E33" s="411"/>
      <c r="F33" s="411"/>
      <c r="G33" s="411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</row>
    <row r="34" spans="1:19" s="651" customFormat="1" ht="41.4" x14ac:dyDescent="0.25">
      <c r="A34" s="649"/>
      <c r="B34" s="650"/>
      <c r="C34" s="650"/>
      <c r="D34" s="650"/>
      <c r="E34" s="650"/>
      <c r="F34" s="650"/>
      <c r="G34" s="650"/>
      <c r="H34" s="37" t="s">
        <v>11</v>
      </c>
      <c r="I34" s="531" t="s">
        <v>12</v>
      </c>
      <c r="J34" s="71" t="s">
        <v>171</v>
      </c>
      <c r="K34" s="71" t="s">
        <v>172</v>
      </c>
      <c r="L34" s="71" t="s">
        <v>173</v>
      </c>
      <c r="M34" s="580" t="s">
        <v>655</v>
      </c>
      <c r="N34" s="581" t="s">
        <v>651</v>
      </c>
      <c r="O34" s="580" t="s">
        <v>656</v>
      </c>
      <c r="P34" s="257" t="s">
        <v>168</v>
      </c>
      <c r="Q34" s="258" t="s">
        <v>169</v>
      </c>
      <c r="R34" s="257" t="s">
        <v>170</v>
      </c>
      <c r="S34" s="258" t="s">
        <v>654</v>
      </c>
    </row>
    <row r="35" spans="1:19" s="267" customFormat="1" ht="10.8" thickBot="1" x14ac:dyDescent="0.25">
      <c r="A35" s="412"/>
      <c r="B35" s="413"/>
      <c r="C35" s="413"/>
      <c r="D35" s="413"/>
      <c r="E35" s="413"/>
      <c r="F35" s="413"/>
      <c r="G35" s="413"/>
      <c r="H35" s="261"/>
      <c r="I35" s="262"/>
      <c r="J35" s="263">
        <v>1</v>
      </c>
      <c r="K35" s="263">
        <v>2</v>
      </c>
      <c r="L35" s="263">
        <v>3</v>
      </c>
      <c r="M35" s="263">
        <v>1</v>
      </c>
      <c r="N35" s="263">
        <v>2</v>
      </c>
      <c r="O35" s="263">
        <v>3</v>
      </c>
      <c r="P35" s="264">
        <v>7</v>
      </c>
      <c r="Q35" s="265">
        <v>8</v>
      </c>
      <c r="R35" s="265">
        <v>9</v>
      </c>
      <c r="S35" s="266">
        <v>4</v>
      </c>
    </row>
    <row r="36" spans="1:19" ht="13.8" thickBot="1" x14ac:dyDescent="0.3">
      <c r="A36" s="414"/>
      <c r="B36" s="415"/>
      <c r="C36" s="415"/>
      <c r="D36" s="415"/>
      <c r="E36" s="415"/>
      <c r="F36" s="415"/>
      <c r="G36" s="415"/>
      <c r="H36" s="38" t="s">
        <v>0</v>
      </c>
      <c r="I36" s="39"/>
      <c r="J36" s="40"/>
      <c r="K36" s="40"/>
      <c r="L36" s="40"/>
      <c r="M36" s="40"/>
      <c r="N36" s="40"/>
      <c r="O36" s="40"/>
      <c r="P36" s="41"/>
      <c r="Q36" s="40"/>
      <c r="R36" s="40"/>
      <c r="S36" s="40"/>
    </row>
    <row r="37" spans="1:19" s="78" customFormat="1" ht="13.8" thickBot="1" x14ac:dyDescent="0.3">
      <c r="A37" s="416"/>
      <c r="B37" s="417"/>
      <c r="C37" s="417"/>
      <c r="D37" s="417"/>
      <c r="E37" s="417"/>
      <c r="F37" s="417"/>
      <c r="G37" s="417"/>
      <c r="H37" s="72">
        <v>6</v>
      </c>
      <c r="I37" s="73" t="s">
        <v>1</v>
      </c>
      <c r="J37" s="74" t="e">
        <f>SUM(J38+J53+J63+J74+#REF!+J90)</f>
        <v>#REF!</v>
      </c>
      <c r="K37" s="74" t="e">
        <f>SUM(K38+K53+K63+K74+#REF!)</f>
        <v>#REF!</v>
      </c>
      <c r="L37" s="74" t="e">
        <f>SUM(L38+L53+L63+L74+#REF!)</f>
        <v>#REF!</v>
      </c>
      <c r="M37" s="74">
        <f>SUM(M38+M53+M63+M74+M87+M90)</f>
        <v>13268000</v>
      </c>
      <c r="N37" s="625">
        <f>SUM(N38+N53+N63+N74+N87+N90)</f>
        <v>-2009201.95</v>
      </c>
      <c r="O37" s="625">
        <f>SUM(O38+O53+O63+O74+O87+O90)</f>
        <v>11258798.049999999</v>
      </c>
      <c r="P37" s="75" t="e">
        <f>K37/J37*100</f>
        <v>#REF!</v>
      </c>
      <c r="Q37" s="76" t="e">
        <f>L37/K37*100</f>
        <v>#REF!</v>
      </c>
      <c r="R37" s="76" t="e">
        <f>M37/L37*100</f>
        <v>#REF!</v>
      </c>
      <c r="S37" s="77">
        <f>N37/M37*100</f>
        <v>-15.143216385287911</v>
      </c>
    </row>
    <row r="38" spans="1:19" s="104" customFormat="1" x14ac:dyDescent="0.25">
      <c r="A38" s="418"/>
      <c r="B38" s="419"/>
      <c r="C38" s="419"/>
      <c r="D38" s="419"/>
      <c r="E38" s="419"/>
      <c r="F38" s="419"/>
      <c r="G38" s="419"/>
      <c r="H38" s="98">
        <v>61</v>
      </c>
      <c r="I38" s="99" t="s">
        <v>13</v>
      </c>
      <c r="J38" s="100" t="e">
        <f>SUM(J39+#REF!+J47+J50+#REF!)</f>
        <v>#REF!</v>
      </c>
      <c r="K38" s="100" t="e">
        <f>SUM(K39+#REF!+K47+K50+#REF!)</f>
        <v>#REF!</v>
      </c>
      <c r="L38" s="100" t="e">
        <f>SUM(L39+#REF!+L47+L50+#REF!)</f>
        <v>#REF!</v>
      </c>
      <c r="M38" s="100">
        <f t="shared" ref="M38:R38" si="12">SUM(M39+M47+M50)</f>
        <v>3335000</v>
      </c>
      <c r="N38" s="626">
        <f t="shared" si="12"/>
        <v>60102.119999999995</v>
      </c>
      <c r="O38" s="626">
        <f t="shared" si="12"/>
        <v>3395102.12</v>
      </c>
      <c r="P38" s="100" t="e">
        <f t="shared" si="12"/>
        <v>#REF!</v>
      </c>
      <c r="Q38" s="100" t="e">
        <f t="shared" si="12"/>
        <v>#REF!</v>
      </c>
      <c r="R38" s="100" t="e">
        <f t="shared" si="12"/>
        <v>#REF!</v>
      </c>
      <c r="S38" s="103">
        <f t="shared" ref="R38:S80" si="13">N38/M38*100</f>
        <v>1.8021625187406294</v>
      </c>
    </row>
    <row r="39" spans="1:19" s="1" customFormat="1" x14ac:dyDescent="0.25">
      <c r="A39" s="405" t="s">
        <v>377</v>
      </c>
      <c r="B39" s="406"/>
      <c r="C39" s="406"/>
      <c r="D39" s="406"/>
      <c r="E39" s="406"/>
      <c r="F39" s="406"/>
      <c r="G39" s="406"/>
      <c r="H39" s="24">
        <v>611</v>
      </c>
      <c r="I39" s="10" t="s">
        <v>14</v>
      </c>
      <c r="J39" s="14">
        <f t="shared" ref="J39:O39" si="14">SUM(J40:J46)</f>
        <v>2154483</v>
      </c>
      <c r="K39" s="14">
        <f t="shared" si="14"/>
        <v>1910000</v>
      </c>
      <c r="L39" s="14">
        <f t="shared" si="14"/>
        <v>2210000</v>
      </c>
      <c r="M39" s="14">
        <f>SUM(M40:M46)</f>
        <v>3100000</v>
      </c>
      <c r="N39" s="627">
        <f t="shared" si="14"/>
        <v>-106897.88</v>
      </c>
      <c r="O39" s="627">
        <f t="shared" si="14"/>
        <v>2993102.12</v>
      </c>
      <c r="P39" s="60">
        <f t="shared" ref="P39:P55" si="15">K39/J39*100</f>
        <v>88.652358825760061</v>
      </c>
      <c r="Q39" s="61">
        <f t="shared" ref="Q39:Q56" si="16">L39/K39*100</f>
        <v>115.70680628272252</v>
      </c>
      <c r="R39" s="61">
        <f t="shared" si="13"/>
        <v>140.27149321266967</v>
      </c>
      <c r="S39" s="62">
        <f>O39/M39*100</f>
        <v>96.551681290322591</v>
      </c>
    </row>
    <row r="40" spans="1:19" x14ac:dyDescent="0.25">
      <c r="A40" s="405"/>
      <c r="B40" s="406"/>
      <c r="C40" s="406"/>
      <c r="D40" s="406"/>
      <c r="E40" s="406"/>
      <c r="F40" s="406"/>
      <c r="G40" s="406"/>
      <c r="H40" s="25">
        <v>6111</v>
      </c>
      <c r="I40" s="59" t="s">
        <v>15</v>
      </c>
      <c r="J40" s="16">
        <v>1821860</v>
      </c>
      <c r="K40" s="16">
        <v>1700000</v>
      </c>
      <c r="L40" s="16">
        <v>2000000</v>
      </c>
      <c r="M40" s="16">
        <v>2800000</v>
      </c>
      <c r="N40" s="628">
        <v>-415000</v>
      </c>
      <c r="O40" s="628">
        <f t="shared" ref="O40:O46" si="17">M40+N40</f>
        <v>2385000</v>
      </c>
      <c r="P40" s="60">
        <f t="shared" si="15"/>
        <v>93.311231378920439</v>
      </c>
      <c r="Q40" s="61">
        <f t="shared" si="16"/>
        <v>117.64705882352942</v>
      </c>
      <c r="R40" s="61">
        <f t="shared" si="13"/>
        <v>140</v>
      </c>
      <c r="S40" s="62">
        <f t="shared" ref="S40:S92" si="18">O40/M40*100</f>
        <v>85.178571428571431</v>
      </c>
    </row>
    <row r="41" spans="1:19" x14ac:dyDescent="0.25">
      <c r="A41" s="405"/>
      <c r="B41" s="406"/>
      <c r="C41" s="406"/>
      <c r="D41" s="406"/>
      <c r="E41" s="406"/>
      <c r="F41" s="406"/>
      <c r="G41" s="406"/>
      <c r="H41" s="25">
        <v>6112</v>
      </c>
      <c r="I41" s="59" t="s">
        <v>16</v>
      </c>
      <c r="J41" s="16">
        <v>175805</v>
      </c>
      <c r="K41" s="16">
        <v>100000</v>
      </c>
      <c r="L41" s="16">
        <v>100000</v>
      </c>
      <c r="M41" s="16">
        <v>140000</v>
      </c>
      <c r="N41" s="628">
        <v>222000</v>
      </c>
      <c r="O41" s="628">
        <f t="shared" si="17"/>
        <v>362000</v>
      </c>
      <c r="P41" s="60">
        <f t="shared" si="15"/>
        <v>56.881203606268308</v>
      </c>
      <c r="Q41" s="61">
        <f t="shared" si="16"/>
        <v>100</v>
      </c>
      <c r="R41" s="61">
        <f t="shared" si="13"/>
        <v>140</v>
      </c>
      <c r="S41" s="62">
        <f t="shared" si="18"/>
        <v>258.57142857142861</v>
      </c>
    </row>
    <row r="42" spans="1:19" x14ac:dyDescent="0.25">
      <c r="A42" s="405"/>
      <c r="B42" s="406"/>
      <c r="C42" s="406"/>
      <c r="D42" s="406"/>
      <c r="E42" s="406"/>
      <c r="F42" s="406"/>
      <c r="G42" s="406"/>
      <c r="H42" s="25">
        <v>6113</v>
      </c>
      <c r="I42" s="59" t="s">
        <v>350</v>
      </c>
      <c r="J42" s="16">
        <v>30942</v>
      </c>
      <c r="K42" s="16">
        <v>20000</v>
      </c>
      <c r="L42" s="16">
        <v>20000</v>
      </c>
      <c r="M42" s="16">
        <v>40000</v>
      </c>
      <c r="N42" s="628">
        <v>47750</v>
      </c>
      <c r="O42" s="628">
        <f t="shared" si="17"/>
        <v>87750</v>
      </c>
      <c r="P42" s="60">
        <f t="shared" si="15"/>
        <v>64.6370628918622</v>
      </c>
      <c r="Q42" s="61">
        <f t="shared" si="16"/>
        <v>100</v>
      </c>
      <c r="R42" s="61">
        <f t="shared" si="13"/>
        <v>200</v>
      </c>
      <c r="S42" s="62">
        <f t="shared" si="18"/>
        <v>219.375</v>
      </c>
    </row>
    <row r="43" spans="1:19" x14ac:dyDescent="0.25">
      <c r="A43" s="405"/>
      <c r="B43" s="406"/>
      <c r="C43" s="406"/>
      <c r="D43" s="406"/>
      <c r="E43" s="406"/>
      <c r="F43" s="406"/>
      <c r="G43" s="406"/>
      <c r="H43" s="25">
        <v>6114</v>
      </c>
      <c r="I43" s="15" t="s">
        <v>113</v>
      </c>
      <c r="J43" s="16">
        <v>64474</v>
      </c>
      <c r="K43" s="16">
        <v>30000</v>
      </c>
      <c r="L43" s="16">
        <v>30000</v>
      </c>
      <c r="M43" s="16">
        <v>100000</v>
      </c>
      <c r="N43" s="628">
        <v>330000</v>
      </c>
      <c r="O43" s="628">
        <f t="shared" si="17"/>
        <v>430000</v>
      </c>
      <c r="P43" s="60">
        <f t="shared" si="15"/>
        <v>46.530384340974656</v>
      </c>
      <c r="Q43" s="61">
        <f t="shared" si="16"/>
        <v>100</v>
      </c>
      <c r="R43" s="61">
        <f t="shared" si="13"/>
        <v>333.33333333333337</v>
      </c>
      <c r="S43" s="62">
        <f t="shared" si="18"/>
        <v>430</v>
      </c>
    </row>
    <row r="44" spans="1:19" x14ac:dyDescent="0.25">
      <c r="A44" s="405"/>
      <c r="B44" s="406"/>
      <c r="C44" s="406"/>
      <c r="D44" s="406"/>
      <c r="E44" s="406"/>
      <c r="F44" s="406"/>
      <c r="G44" s="406"/>
      <c r="H44" s="25">
        <v>6115</v>
      </c>
      <c r="I44" s="15" t="s">
        <v>17</v>
      </c>
      <c r="J44" s="16">
        <v>61402</v>
      </c>
      <c r="K44" s="16">
        <v>50000</v>
      </c>
      <c r="L44" s="16">
        <v>50000</v>
      </c>
      <c r="M44" s="16">
        <v>140000</v>
      </c>
      <c r="N44" s="628">
        <v>142352.12</v>
      </c>
      <c r="O44" s="628">
        <f t="shared" si="17"/>
        <v>282352.12</v>
      </c>
      <c r="P44" s="60">
        <f t="shared" si="15"/>
        <v>81.430572294062088</v>
      </c>
      <c r="Q44" s="61">
        <f t="shared" si="16"/>
        <v>100</v>
      </c>
      <c r="R44" s="61">
        <f t="shared" si="13"/>
        <v>280</v>
      </c>
      <c r="S44" s="62">
        <f t="shared" si="18"/>
        <v>201.6800857142857</v>
      </c>
    </row>
    <row r="45" spans="1:19" x14ac:dyDescent="0.25">
      <c r="A45" s="405"/>
      <c r="B45" s="406"/>
      <c r="C45" s="406"/>
      <c r="D45" s="406"/>
      <c r="E45" s="406"/>
      <c r="F45" s="406"/>
      <c r="G45" s="406"/>
      <c r="H45" s="25">
        <v>6116</v>
      </c>
      <c r="I45" s="15" t="s">
        <v>121</v>
      </c>
      <c r="J45" s="16">
        <v>0</v>
      </c>
      <c r="K45" s="16">
        <v>10000</v>
      </c>
      <c r="L45" s="16">
        <v>10000</v>
      </c>
      <c r="M45" s="16">
        <v>5000</v>
      </c>
      <c r="N45" s="628">
        <v>-4000</v>
      </c>
      <c r="O45" s="628">
        <f t="shared" si="17"/>
        <v>1000</v>
      </c>
      <c r="P45" s="60">
        <v>0</v>
      </c>
      <c r="Q45" s="61">
        <f t="shared" si="16"/>
        <v>100</v>
      </c>
      <c r="R45" s="61">
        <f t="shared" si="13"/>
        <v>50</v>
      </c>
      <c r="S45" s="62">
        <f t="shared" si="18"/>
        <v>20</v>
      </c>
    </row>
    <row r="46" spans="1:19" x14ac:dyDescent="0.25">
      <c r="A46" s="405"/>
      <c r="B46" s="406"/>
      <c r="C46" s="406"/>
      <c r="D46" s="406"/>
      <c r="E46" s="406"/>
      <c r="F46" s="406"/>
      <c r="G46" s="406"/>
      <c r="H46" s="25">
        <v>6117</v>
      </c>
      <c r="I46" s="59" t="s">
        <v>349</v>
      </c>
      <c r="J46" s="16">
        <v>0</v>
      </c>
      <c r="K46" s="16">
        <v>0</v>
      </c>
      <c r="L46" s="16">
        <v>0</v>
      </c>
      <c r="M46" s="16">
        <v>-125000</v>
      </c>
      <c r="N46" s="628">
        <v>-430000</v>
      </c>
      <c r="O46" s="628">
        <f t="shared" si="17"/>
        <v>-555000</v>
      </c>
      <c r="P46" s="60">
        <v>0</v>
      </c>
      <c r="Q46" s="61">
        <v>0</v>
      </c>
      <c r="R46" s="61">
        <v>0</v>
      </c>
      <c r="S46" s="62">
        <f t="shared" si="18"/>
        <v>444.00000000000006</v>
      </c>
    </row>
    <row r="47" spans="1:19" s="1" customFormat="1" x14ac:dyDescent="0.25">
      <c r="A47" s="405" t="s">
        <v>377</v>
      </c>
      <c r="B47" s="406"/>
      <c r="C47" s="406"/>
      <c r="D47" s="406"/>
      <c r="E47" s="406"/>
      <c r="F47" s="406"/>
      <c r="G47" s="406"/>
      <c r="H47" s="24">
        <v>613</v>
      </c>
      <c r="I47" s="10" t="s">
        <v>18</v>
      </c>
      <c r="J47" s="14" t="e">
        <f>SUM(J48+J49)</f>
        <v>#REF!</v>
      </c>
      <c r="K47" s="14" t="e">
        <f>SUM(K48+K49)</f>
        <v>#REF!</v>
      </c>
      <c r="L47" s="14" t="e">
        <f>SUM(L48+L49)</f>
        <v>#REF!</v>
      </c>
      <c r="M47" s="14">
        <f>M48+M49</f>
        <v>204000</v>
      </c>
      <c r="N47" s="627">
        <f>N48+N49</f>
        <v>147000</v>
      </c>
      <c r="O47" s="627">
        <f>O48+O49</f>
        <v>351000</v>
      </c>
      <c r="P47" s="60" t="e">
        <f t="shared" si="15"/>
        <v>#REF!</v>
      </c>
      <c r="Q47" s="61" t="e">
        <f t="shared" si="16"/>
        <v>#REF!</v>
      </c>
      <c r="R47" s="61" t="e">
        <f t="shared" si="13"/>
        <v>#REF!</v>
      </c>
      <c r="S47" s="62">
        <f t="shared" si="18"/>
        <v>172.05882352941177</v>
      </c>
    </row>
    <row r="48" spans="1:19" x14ac:dyDescent="0.25">
      <c r="A48" s="405"/>
      <c r="B48" s="406"/>
      <c r="C48" s="406"/>
      <c r="D48" s="406"/>
      <c r="E48" s="406"/>
      <c r="F48" s="406"/>
      <c r="G48" s="406"/>
      <c r="H48" s="27">
        <v>6131</v>
      </c>
      <c r="I48" s="12" t="s">
        <v>19</v>
      </c>
      <c r="J48" s="14" t="e">
        <f>SUM(#REF!)</f>
        <v>#REF!</v>
      </c>
      <c r="K48" s="14" t="e">
        <f>SUM(#REF!)</f>
        <v>#REF!</v>
      </c>
      <c r="L48" s="14" t="e">
        <f>SUM(#REF!)</f>
        <v>#REF!</v>
      </c>
      <c r="M48" s="13">
        <v>4000</v>
      </c>
      <c r="N48" s="622">
        <v>-3000</v>
      </c>
      <c r="O48" s="628">
        <f>M48+N48</f>
        <v>1000</v>
      </c>
      <c r="P48" s="60">
        <v>0</v>
      </c>
      <c r="Q48" s="61" t="e">
        <f t="shared" si="16"/>
        <v>#REF!</v>
      </c>
      <c r="R48" s="61" t="e">
        <f t="shared" si="13"/>
        <v>#REF!</v>
      </c>
      <c r="S48" s="62">
        <f t="shared" si="18"/>
        <v>25</v>
      </c>
    </row>
    <row r="49" spans="1:19" s="29" customFormat="1" x14ac:dyDescent="0.25">
      <c r="A49" s="405"/>
      <c r="B49" s="406"/>
      <c r="C49" s="406"/>
      <c r="D49" s="406"/>
      <c r="E49" s="406"/>
      <c r="F49" s="406"/>
      <c r="G49" s="406"/>
      <c r="H49" s="27">
        <v>6134</v>
      </c>
      <c r="I49" s="12" t="s">
        <v>20</v>
      </c>
      <c r="J49" s="13" t="e">
        <f>SUM(#REF!)</f>
        <v>#REF!</v>
      </c>
      <c r="K49" s="13" t="e">
        <f>SUM(#REF!)</f>
        <v>#REF!</v>
      </c>
      <c r="L49" s="13" t="e">
        <f>SUM(#REF!)</f>
        <v>#REF!</v>
      </c>
      <c r="M49" s="13">
        <v>200000</v>
      </c>
      <c r="N49" s="622">
        <v>150000</v>
      </c>
      <c r="O49" s="628">
        <f>M49+N49</f>
        <v>350000</v>
      </c>
      <c r="P49" s="60" t="e">
        <f t="shared" si="15"/>
        <v>#REF!</v>
      </c>
      <c r="Q49" s="61" t="e">
        <f t="shared" si="16"/>
        <v>#REF!</v>
      </c>
      <c r="R49" s="61" t="e">
        <f t="shared" si="13"/>
        <v>#REF!</v>
      </c>
      <c r="S49" s="62">
        <f t="shared" si="18"/>
        <v>175</v>
      </c>
    </row>
    <row r="50" spans="1:19" s="1" customFormat="1" x14ac:dyDescent="0.25">
      <c r="A50" s="405" t="s">
        <v>377</v>
      </c>
      <c r="B50" s="406"/>
      <c r="C50" s="406"/>
      <c r="D50" s="406"/>
      <c r="E50" s="406"/>
      <c r="F50" s="406"/>
      <c r="G50" s="406"/>
      <c r="H50" s="24">
        <v>614</v>
      </c>
      <c r="I50" s="10" t="s">
        <v>21</v>
      </c>
      <c r="J50" s="14" t="e">
        <f t="shared" ref="J50:O50" si="19">SUM(J51+J52)</f>
        <v>#REF!</v>
      </c>
      <c r="K50" s="14" t="e">
        <f t="shared" si="19"/>
        <v>#REF!</v>
      </c>
      <c r="L50" s="14" t="e">
        <f t="shared" si="19"/>
        <v>#REF!</v>
      </c>
      <c r="M50" s="14">
        <f t="shared" si="19"/>
        <v>31000</v>
      </c>
      <c r="N50" s="627">
        <f t="shared" si="19"/>
        <v>20000</v>
      </c>
      <c r="O50" s="627">
        <f t="shared" si="19"/>
        <v>51000</v>
      </c>
      <c r="P50" s="60" t="e">
        <f t="shared" si="15"/>
        <v>#REF!</v>
      </c>
      <c r="Q50" s="61" t="e">
        <f t="shared" si="16"/>
        <v>#REF!</v>
      </c>
      <c r="R50" s="61" t="e">
        <f t="shared" si="13"/>
        <v>#REF!</v>
      </c>
      <c r="S50" s="62">
        <f t="shared" si="18"/>
        <v>164.51612903225808</v>
      </c>
    </row>
    <row r="51" spans="1:19" x14ac:dyDescent="0.25">
      <c r="A51" s="405"/>
      <c r="B51" s="406"/>
      <c r="C51" s="406"/>
      <c r="D51" s="406"/>
      <c r="E51" s="406"/>
      <c r="F51" s="406"/>
      <c r="G51" s="406"/>
      <c r="H51" s="27">
        <v>6142</v>
      </c>
      <c r="I51" s="12" t="s">
        <v>22</v>
      </c>
      <c r="J51" s="13" t="e">
        <f>SUM(#REF!)</f>
        <v>#REF!</v>
      </c>
      <c r="K51" s="13" t="e">
        <f>SUM(#REF!)</f>
        <v>#REF!</v>
      </c>
      <c r="L51" s="13" t="e">
        <f>SUM(#REF!)</f>
        <v>#REF!</v>
      </c>
      <c r="M51" s="13">
        <v>30000</v>
      </c>
      <c r="N51" s="622">
        <v>20000</v>
      </c>
      <c r="O51" s="628">
        <f>M51+N51</f>
        <v>50000</v>
      </c>
      <c r="P51" s="60" t="e">
        <f t="shared" si="15"/>
        <v>#REF!</v>
      </c>
      <c r="Q51" s="61" t="e">
        <f t="shared" si="16"/>
        <v>#REF!</v>
      </c>
      <c r="R51" s="61" t="e">
        <f t="shared" si="13"/>
        <v>#REF!</v>
      </c>
      <c r="S51" s="62">
        <f t="shared" si="18"/>
        <v>166.66666666666669</v>
      </c>
    </row>
    <row r="52" spans="1:19" s="29" customFormat="1" x14ac:dyDescent="0.25">
      <c r="A52" s="405"/>
      <c r="B52" s="406"/>
      <c r="C52" s="406"/>
      <c r="D52" s="406"/>
      <c r="E52" s="406"/>
      <c r="F52" s="406"/>
      <c r="G52" s="406"/>
      <c r="H52" s="27">
        <v>6145</v>
      </c>
      <c r="I52" s="12" t="s">
        <v>23</v>
      </c>
      <c r="J52" s="13" t="e">
        <f>SUM(#REF!)</f>
        <v>#REF!</v>
      </c>
      <c r="K52" s="13" t="e">
        <f>SUM(#REF!)</f>
        <v>#REF!</v>
      </c>
      <c r="L52" s="13" t="e">
        <f>SUM(#REF!)</f>
        <v>#REF!</v>
      </c>
      <c r="M52" s="13">
        <v>1000</v>
      </c>
      <c r="N52" s="622">
        <v>0</v>
      </c>
      <c r="O52" s="628">
        <f>M52+N52</f>
        <v>1000</v>
      </c>
      <c r="P52" s="60" t="e">
        <f t="shared" si="15"/>
        <v>#REF!</v>
      </c>
      <c r="Q52" s="61" t="e">
        <f t="shared" si="16"/>
        <v>#REF!</v>
      </c>
      <c r="R52" s="61" t="e">
        <f t="shared" si="13"/>
        <v>#REF!</v>
      </c>
      <c r="S52" s="62">
        <f t="shared" si="18"/>
        <v>100</v>
      </c>
    </row>
    <row r="53" spans="1:19" s="104" customFormat="1" x14ac:dyDescent="0.25">
      <c r="A53" s="420"/>
      <c r="B53" s="421"/>
      <c r="C53" s="421"/>
      <c r="D53" s="421"/>
      <c r="E53" s="421"/>
      <c r="F53" s="421"/>
      <c r="G53" s="421"/>
      <c r="H53" s="105">
        <v>63</v>
      </c>
      <c r="I53" s="106" t="s">
        <v>24</v>
      </c>
      <c r="J53" s="107" t="e">
        <f>SUM(J54+J57)</f>
        <v>#REF!</v>
      </c>
      <c r="K53" s="107" t="e">
        <f>SUM(K54+K57)</f>
        <v>#REF!</v>
      </c>
      <c r="L53" s="107" t="e">
        <f>SUM(L54+L57)</f>
        <v>#REF!</v>
      </c>
      <c r="M53" s="107">
        <f>SUM(M54+M57+M60)</f>
        <v>6049000</v>
      </c>
      <c r="N53" s="629">
        <f>SUM(N54+N57+N60)</f>
        <v>-364743.55999999994</v>
      </c>
      <c r="O53" s="629">
        <f>SUM(O54+O57+O60)</f>
        <v>5684256.4399999995</v>
      </c>
      <c r="P53" s="101" t="e">
        <f t="shared" si="15"/>
        <v>#REF!</v>
      </c>
      <c r="Q53" s="102" t="e">
        <f t="shared" si="16"/>
        <v>#REF!</v>
      </c>
      <c r="R53" s="102" t="e">
        <f t="shared" si="13"/>
        <v>#REF!</v>
      </c>
      <c r="S53" s="103">
        <f t="shared" si="13"/>
        <v>-6.0298158373284831</v>
      </c>
    </row>
    <row r="54" spans="1:19" s="1" customFormat="1" x14ac:dyDescent="0.25">
      <c r="A54" s="405"/>
      <c r="B54" s="406"/>
      <c r="C54" s="406"/>
      <c r="D54" s="406" t="s">
        <v>380</v>
      </c>
      <c r="E54" s="406"/>
      <c r="F54" s="406"/>
      <c r="G54" s="406"/>
      <c r="H54" s="24">
        <v>633</v>
      </c>
      <c r="I54" s="10" t="s">
        <v>25</v>
      </c>
      <c r="J54" s="14">
        <f t="shared" ref="J54:R54" si="20">SUM(J55:J56)</f>
        <v>949030</v>
      </c>
      <c r="K54" s="14">
        <f t="shared" si="20"/>
        <v>800000</v>
      </c>
      <c r="L54" s="14">
        <f t="shared" si="20"/>
        <v>1280000</v>
      </c>
      <c r="M54" s="14">
        <f t="shared" si="20"/>
        <v>4710000</v>
      </c>
      <c r="N54" s="627">
        <f t="shared" si="20"/>
        <v>-1220000</v>
      </c>
      <c r="O54" s="627">
        <f t="shared" si="20"/>
        <v>3490000</v>
      </c>
      <c r="P54" s="14">
        <f t="shared" si="20"/>
        <v>63.222448183935178</v>
      </c>
      <c r="Q54" s="14">
        <f t="shared" si="20"/>
        <v>246.66666666666666</v>
      </c>
      <c r="R54" s="14">
        <f t="shared" si="20"/>
        <v>335.59322033898303</v>
      </c>
      <c r="S54" s="62">
        <f t="shared" si="18"/>
        <v>74.097664543524417</v>
      </c>
    </row>
    <row r="55" spans="1:19" x14ac:dyDescent="0.25">
      <c r="A55" s="405"/>
      <c r="B55" s="406"/>
      <c r="C55" s="406"/>
      <c r="D55" s="406"/>
      <c r="E55" s="406"/>
      <c r="F55" s="406"/>
      <c r="G55" s="406"/>
      <c r="H55" s="25">
        <v>6331</v>
      </c>
      <c r="I55" s="15" t="s">
        <v>392</v>
      </c>
      <c r="J55" s="16">
        <v>949030</v>
      </c>
      <c r="K55" s="16">
        <v>600000</v>
      </c>
      <c r="L55" s="16">
        <v>1180000</v>
      </c>
      <c r="M55" s="16">
        <f>3200000+200000+560000</f>
        <v>3960000</v>
      </c>
      <c r="N55" s="628">
        <v>-1125000</v>
      </c>
      <c r="O55" s="628">
        <f>M55+N55</f>
        <v>2835000</v>
      </c>
      <c r="P55" s="60">
        <f t="shared" si="15"/>
        <v>63.222448183935178</v>
      </c>
      <c r="Q55" s="61">
        <f t="shared" si="16"/>
        <v>196.66666666666666</v>
      </c>
      <c r="R55" s="61">
        <f t="shared" si="13"/>
        <v>335.59322033898303</v>
      </c>
      <c r="S55" s="62">
        <f t="shared" si="18"/>
        <v>71.590909090909093</v>
      </c>
    </row>
    <row r="56" spans="1:19" x14ac:dyDescent="0.25">
      <c r="A56" s="405"/>
      <c r="B56" s="406"/>
      <c r="C56" s="406"/>
      <c r="D56" s="406"/>
      <c r="E56" s="406"/>
      <c r="F56" s="406"/>
      <c r="G56" s="406"/>
      <c r="H56" s="25">
        <v>6332</v>
      </c>
      <c r="I56" s="15" t="s">
        <v>393</v>
      </c>
      <c r="J56" s="16">
        <v>0</v>
      </c>
      <c r="K56" s="16">
        <v>200000</v>
      </c>
      <c r="L56" s="16">
        <v>100000</v>
      </c>
      <c r="M56" s="16">
        <f>300000+250000+200000</f>
        <v>750000</v>
      </c>
      <c r="N56" s="628">
        <v>-95000</v>
      </c>
      <c r="O56" s="628">
        <f>M56+N56</f>
        <v>655000</v>
      </c>
      <c r="P56" s="60">
        <v>0</v>
      </c>
      <c r="Q56" s="61">
        <f t="shared" si="16"/>
        <v>50</v>
      </c>
      <c r="R56" s="61">
        <v>0</v>
      </c>
      <c r="S56" s="62">
        <f t="shared" si="18"/>
        <v>87.333333333333329</v>
      </c>
    </row>
    <row r="57" spans="1:19" s="1" customFormat="1" x14ac:dyDescent="0.25">
      <c r="A57" s="405"/>
      <c r="B57" s="406"/>
      <c r="C57" s="406"/>
      <c r="D57" s="406" t="s">
        <v>380</v>
      </c>
      <c r="E57" s="406"/>
      <c r="F57" s="406"/>
      <c r="G57" s="406"/>
      <c r="H57" s="24">
        <v>634</v>
      </c>
      <c r="I57" s="10" t="s">
        <v>384</v>
      </c>
      <c r="J57" s="14" t="e">
        <f>SUM(J58:J61)</f>
        <v>#REF!</v>
      </c>
      <c r="K57" s="14" t="e">
        <f>SUM(K58:K61)</f>
        <v>#REF!</v>
      </c>
      <c r="L57" s="14" t="e">
        <f>SUM(L58:L61)</f>
        <v>#REF!</v>
      </c>
      <c r="M57" s="14">
        <f>M58+M59</f>
        <v>100000</v>
      </c>
      <c r="N57" s="627">
        <f>N58+N59</f>
        <v>-100000</v>
      </c>
      <c r="O57" s="627">
        <f>O58+O59</f>
        <v>0</v>
      </c>
      <c r="P57" s="60">
        <v>0</v>
      </c>
      <c r="Q57" s="61" t="e">
        <f>L57/K57*100</f>
        <v>#REF!</v>
      </c>
      <c r="R57" s="61" t="e">
        <f>M57/L57*100</f>
        <v>#REF!</v>
      </c>
      <c r="S57" s="62">
        <f t="shared" si="18"/>
        <v>0</v>
      </c>
    </row>
    <row r="58" spans="1:19" x14ac:dyDescent="0.25">
      <c r="A58" s="405"/>
      <c r="B58" s="406"/>
      <c r="C58" s="406"/>
      <c r="D58" s="406"/>
      <c r="E58" s="406"/>
      <c r="F58" s="406"/>
      <c r="G58" s="406"/>
      <c r="H58" s="25">
        <v>6341</v>
      </c>
      <c r="I58" s="15" t="s">
        <v>387</v>
      </c>
      <c r="J58" s="16">
        <v>0</v>
      </c>
      <c r="K58" s="16">
        <v>0</v>
      </c>
      <c r="L58" s="16">
        <v>0</v>
      </c>
      <c r="M58" s="16">
        <v>100000</v>
      </c>
      <c r="N58" s="628">
        <v>-100000</v>
      </c>
      <c r="O58" s="628">
        <f>M58+N58</f>
        <v>0</v>
      </c>
      <c r="P58" s="60">
        <v>0</v>
      </c>
      <c r="Q58" s="61">
        <v>0</v>
      </c>
      <c r="R58" s="61">
        <v>0</v>
      </c>
      <c r="S58" s="62">
        <f t="shared" si="18"/>
        <v>0</v>
      </c>
    </row>
    <row r="59" spans="1:19" x14ac:dyDescent="0.25">
      <c r="A59" s="405"/>
      <c r="B59" s="406"/>
      <c r="C59" s="406"/>
      <c r="D59" s="406"/>
      <c r="E59" s="406"/>
      <c r="F59" s="406"/>
      <c r="G59" s="406"/>
      <c r="H59" s="25">
        <v>6342</v>
      </c>
      <c r="I59" s="59" t="s">
        <v>386</v>
      </c>
      <c r="J59" s="16">
        <v>0</v>
      </c>
      <c r="K59" s="16">
        <v>0</v>
      </c>
      <c r="L59" s="16">
        <v>0</v>
      </c>
      <c r="M59" s="16"/>
      <c r="N59" s="628">
        <v>0</v>
      </c>
      <c r="O59" s="628">
        <f>M59+N59</f>
        <v>0</v>
      </c>
      <c r="P59" s="60">
        <v>0</v>
      </c>
      <c r="Q59" s="61">
        <v>0</v>
      </c>
      <c r="R59" s="61">
        <v>0</v>
      </c>
      <c r="S59" s="62">
        <v>0</v>
      </c>
    </row>
    <row r="60" spans="1:19" s="1" customFormat="1" ht="21" x14ac:dyDescent="0.25">
      <c r="A60" s="405"/>
      <c r="B60" s="406"/>
      <c r="C60" s="406"/>
      <c r="D60" s="406" t="s">
        <v>380</v>
      </c>
      <c r="E60" s="406"/>
      <c r="F60" s="406"/>
      <c r="G60" s="406"/>
      <c r="H60" s="24">
        <v>638</v>
      </c>
      <c r="I60" s="10" t="s">
        <v>385</v>
      </c>
      <c r="J60" s="14" t="e">
        <f>SUM(J61:J64)</f>
        <v>#REF!</v>
      </c>
      <c r="K60" s="14" t="e">
        <f>SUM(K61:K64)</f>
        <v>#REF!</v>
      </c>
      <c r="L60" s="14" t="e">
        <f>SUM(L61:L64)</f>
        <v>#REF!</v>
      </c>
      <c r="M60" s="14">
        <f>SUM(M61:M62)</f>
        <v>1239000</v>
      </c>
      <c r="N60" s="627">
        <f>SUM(N61:N62)</f>
        <v>955256.44000000006</v>
      </c>
      <c r="O60" s="627">
        <f>SUM(O61:O62)</f>
        <v>2194256.44</v>
      </c>
      <c r="P60" s="60">
        <v>0</v>
      </c>
      <c r="Q60" s="61" t="e">
        <f>L60/K60*100</f>
        <v>#REF!</v>
      </c>
      <c r="R60" s="61" t="e">
        <f>M60/L60*100</f>
        <v>#REF!</v>
      </c>
      <c r="S60" s="62">
        <f t="shared" si="18"/>
        <v>177.09898627925747</v>
      </c>
    </row>
    <row r="61" spans="1:19" ht="21" x14ac:dyDescent="0.25">
      <c r="A61" s="405"/>
      <c r="B61" s="406"/>
      <c r="C61" s="406"/>
      <c r="D61" s="406"/>
      <c r="E61" s="406"/>
      <c r="F61" s="406"/>
      <c r="G61" s="406"/>
      <c r="H61" s="25">
        <v>6381</v>
      </c>
      <c r="I61" s="15" t="s">
        <v>388</v>
      </c>
      <c r="J61" s="16">
        <v>0</v>
      </c>
      <c r="K61" s="16">
        <v>0</v>
      </c>
      <c r="L61" s="16">
        <v>0</v>
      </c>
      <c r="M61" s="16">
        <v>124000</v>
      </c>
      <c r="N61" s="628">
        <v>191361.17</v>
      </c>
      <c r="O61" s="628">
        <f>M61+N61</f>
        <v>315361.17000000004</v>
      </c>
      <c r="P61" s="60">
        <v>0</v>
      </c>
      <c r="Q61" s="61">
        <v>0</v>
      </c>
      <c r="R61" s="61">
        <v>0</v>
      </c>
      <c r="S61" s="62">
        <f t="shared" si="18"/>
        <v>254.32352419354842</v>
      </c>
    </row>
    <row r="62" spans="1:19" ht="21" x14ac:dyDescent="0.25">
      <c r="A62" s="405"/>
      <c r="B62" s="406"/>
      <c r="C62" s="406"/>
      <c r="D62" s="406"/>
      <c r="E62" s="406"/>
      <c r="F62" s="406"/>
      <c r="G62" s="406"/>
      <c r="H62" s="25">
        <v>6382</v>
      </c>
      <c r="I62" s="15" t="s">
        <v>394</v>
      </c>
      <c r="J62" s="16"/>
      <c r="K62" s="16"/>
      <c r="L62" s="16"/>
      <c r="M62" s="16">
        <f>1000000+115000</f>
        <v>1115000</v>
      </c>
      <c r="N62" s="628">
        <v>763895.27</v>
      </c>
      <c r="O62" s="628">
        <f>M62+N62</f>
        <v>1878895.27</v>
      </c>
      <c r="P62" s="60"/>
      <c r="Q62" s="61"/>
      <c r="R62" s="61"/>
      <c r="S62" s="62">
        <f t="shared" si="18"/>
        <v>168.51078654708519</v>
      </c>
    </row>
    <row r="63" spans="1:19" s="104" customFormat="1" x14ac:dyDescent="0.25">
      <c r="A63" s="420"/>
      <c r="B63" s="421"/>
      <c r="C63" s="421"/>
      <c r="D63" s="421"/>
      <c r="E63" s="421"/>
      <c r="F63" s="421"/>
      <c r="G63" s="421"/>
      <c r="H63" s="105">
        <v>64</v>
      </c>
      <c r="I63" s="106" t="s">
        <v>26</v>
      </c>
      <c r="J63" s="107" t="e">
        <f>SUM(J64+J67)</f>
        <v>#REF!</v>
      </c>
      <c r="K63" s="107" t="e">
        <f>SUM(K64,K67)</f>
        <v>#REF!</v>
      </c>
      <c r="L63" s="107" t="e">
        <f>SUM(L64+L67)</f>
        <v>#REF!</v>
      </c>
      <c r="M63" s="107">
        <f>SUM(M64+M67)</f>
        <v>451000</v>
      </c>
      <c r="N63" s="629">
        <f>SUM(N64+N67)</f>
        <v>72000</v>
      </c>
      <c r="O63" s="629">
        <f>SUM(O64+O67)</f>
        <v>523000</v>
      </c>
      <c r="P63" s="101" t="e">
        <f t="shared" ref="P63:P79" si="21">K63/J63*100</f>
        <v>#REF!</v>
      </c>
      <c r="Q63" s="102" t="e">
        <f>L63/K63*100</f>
        <v>#REF!</v>
      </c>
      <c r="R63" s="102" t="e">
        <f t="shared" si="13"/>
        <v>#REF!</v>
      </c>
      <c r="S63" s="103">
        <f t="shared" si="13"/>
        <v>15.964523281596451</v>
      </c>
    </row>
    <row r="64" spans="1:19" s="1" customFormat="1" x14ac:dyDescent="0.25">
      <c r="A64" s="405" t="s">
        <v>377</v>
      </c>
      <c r="B64" s="406"/>
      <c r="C64" s="406"/>
      <c r="D64" s="406"/>
      <c r="E64" s="406"/>
      <c r="F64" s="406"/>
      <c r="G64" s="406"/>
      <c r="H64" s="24">
        <v>641</v>
      </c>
      <c r="I64" s="10" t="s">
        <v>27</v>
      </c>
      <c r="J64" s="14">
        <f t="shared" ref="J64:O64" si="22">SUM(J65:J66)</f>
        <v>2317</v>
      </c>
      <c r="K64" s="14">
        <f t="shared" si="22"/>
        <v>6000</v>
      </c>
      <c r="L64" s="14">
        <f t="shared" si="22"/>
        <v>6000</v>
      </c>
      <c r="M64" s="14">
        <f t="shared" si="22"/>
        <v>6000</v>
      </c>
      <c r="N64" s="627">
        <f t="shared" si="22"/>
        <v>-5000</v>
      </c>
      <c r="O64" s="627">
        <f t="shared" si="22"/>
        <v>1000</v>
      </c>
      <c r="P64" s="60">
        <f t="shared" si="21"/>
        <v>258.95554596460937</v>
      </c>
      <c r="Q64" s="61">
        <f>L64/K64*100</f>
        <v>100</v>
      </c>
      <c r="R64" s="61">
        <f t="shared" si="13"/>
        <v>100</v>
      </c>
      <c r="S64" s="62">
        <f t="shared" si="18"/>
        <v>16.666666666666664</v>
      </c>
    </row>
    <row r="65" spans="1:19" x14ac:dyDescent="0.25">
      <c r="A65" s="405"/>
      <c r="B65" s="406"/>
      <c r="C65" s="406"/>
      <c r="D65" s="406"/>
      <c r="E65" s="406"/>
      <c r="F65" s="406"/>
      <c r="G65" s="406"/>
      <c r="H65" s="25">
        <v>64132</v>
      </c>
      <c r="I65" s="59" t="s">
        <v>152</v>
      </c>
      <c r="J65" s="16">
        <v>2317</v>
      </c>
      <c r="K65" s="16">
        <v>5000</v>
      </c>
      <c r="L65" s="16">
        <v>5000</v>
      </c>
      <c r="M65" s="16">
        <v>1000</v>
      </c>
      <c r="N65" s="628">
        <v>-500</v>
      </c>
      <c r="O65" s="628">
        <f>M65+N65</f>
        <v>500</v>
      </c>
      <c r="P65" s="60">
        <f t="shared" si="21"/>
        <v>215.79628830384115</v>
      </c>
      <c r="Q65" s="61">
        <f>L65/K65*100</f>
        <v>100</v>
      </c>
      <c r="R65" s="61">
        <f t="shared" si="13"/>
        <v>20</v>
      </c>
      <c r="S65" s="62">
        <f t="shared" si="18"/>
        <v>50</v>
      </c>
    </row>
    <row r="66" spans="1:19" x14ac:dyDescent="0.25">
      <c r="A66" s="405"/>
      <c r="B66" s="406"/>
      <c r="C66" s="406"/>
      <c r="D66" s="406"/>
      <c r="E66" s="406"/>
      <c r="F66" s="406"/>
      <c r="G66" s="406"/>
      <c r="H66" s="25">
        <v>64143</v>
      </c>
      <c r="I66" s="15" t="s">
        <v>28</v>
      </c>
      <c r="J66" s="16">
        <v>0</v>
      </c>
      <c r="K66" s="16">
        <v>1000</v>
      </c>
      <c r="L66" s="16">
        <v>1000</v>
      </c>
      <c r="M66" s="16">
        <v>5000</v>
      </c>
      <c r="N66" s="628">
        <v>-4500</v>
      </c>
      <c r="O66" s="628">
        <f>M66+N66</f>
        <v>500</v>
      </c>
      <c r="P66" s="60">
        <v>0</v>
      </c>
      <c r="Q66" s="61">
        <v>0</v>
      </c>
      <c r="R66" s="61">
        <v>0</v>
      </c>
      <c r="S66" s="62">
        <f t="shared" si="18"/>
        <v>10</v>
      </c>
    </row>
    <row r="67" spans="1:19" s="1" customFormat="1" x14ac:dyDescent="0.25">
      <c r="A67" s="405"/>
      <c r="B67" s="406"/>
      <c r="C67" s="406"/>
      <c r="D67" s="406"/>
      <c r="E67" s="406"/>
      <c r="F67" s="406" t="s">
        <v>382</v>
      </c>
      <c r="G67" s="406"/>
      <c r="H67" s="24">
        <v>642</v>
      </c>
      <c r="I67" s="10" t="s">
        <v>29</v>
      </c>
      <c r="J67" s="14" t="e">
        <f>SUM(J68,#REF!,J72,#REF!,J73)</f>
        <v>#REF!</v>
      </c>
      <c r="K67" s="14" t="e">
        <f>SUM(K68,#REF!,K72,#REF!,K73)</f>
        <v>#REF!</v>
      </c>
      <c r="L67" s="14" t="e">
        <f>SUM(L68,#REF!,L72,#REF!,L73)</f>
        <v>#REF!</v>
      </c>
      <c r="M67" s="14">
        <f>SUM(M68:M73)</f>
        <v>445000</v>
      </c>
      <c r="N67" s="627">
        <f>SUM(N68:N73)</f>
        <v>77000</v>
      </c>
      <c r="O67" s="627">
        <f>SUM(O68:O73)</f>
        <v>522000</v>
      </c>
      <c r="P67" s="60" t="e">
        <f t="shared" si="21"/>
        <v>#REF!</v>
      </c>
      <c r="Q67" s="61" t="e">
        <f t="shared" ref="Q67:Q72" si="23">L67/K67*100</f>
        <v>#REF!</v>
      </c>
      <c r="R67" s="61" t="e">
        <f t="shared" si="13"/>
        <v>#REF!</v>
      </c>
      <c r="S67" s="62">
        <f t="shared" si="18"/>
        <v>117.30337078651685</v>
      </c>
    </row>
    <row r="68" spans="1:19" s="29" customFormat="1" x14ac:dyDescent="0.25">
      <c r="A68" s="426"/>
      <c r="B68" s="427"/>
      <c r="C68" s="427"/>
      <c r="D68" s="427"/>
      <c r="E68" s="427"/>
      <c r="F68" s="427"/>
      <c r="G68" s="427"/>
      <c r="H68" s="28">
        <v>6421</v>
      </c>
      <c r="I68" s="11" t="s">
        <v>30</v>
      </c>
      <c r="J68" s="30">
        <v>68144</v>
      </c>
      <c r="K68" s="30">
        <v>40000</v>
      </c>
      <c r="L68" s="30">
        <v>40000</v>
      </c>
      <c r="M68" s="30">
        <v>30000</v>
      </c>
      <c r="N68" s="622">
        <v>0</v>
      </c>
      <c r="O68" s="628">
        <f t="shared" ref="O68:O73" si="24">M68+N68</f>
        <v>30000</v>
      </c>
      <c r="P68" s="428">
        <f t="shared" si="21"/>
        <v>58.699225170227756</v>
      </c>
      <c r="Q68" s="429">
        <f t="shared" si="23"/>
        <v>100</v>
      </c>
      <c r="R68" s="429">
        <f t="shared" si="13"/>
        <v>75</v>
      </c>
      <c r="S68" s="62">
        <f t="shared" si="18"/>
        <v>100</v>
      </c>
    </row>
    <row r="69" spans="1:19" x14ac:dyDescent="0.25">
      <c r="A69" s="409"/>
      <c r="B69" s="410"/>
      <c r="C69" s="410"/>
      <c r="D69" s="410"/>
      <c r="E69" s="410"/>
      <c r="F69" s="410"/>
      <c r="G69" s="410"/>
      <c r="H69" s="45">
        <v>64222</v>
      </c>
      <c r="I69" s="46" t="s">
        <v>153</v>
      </c>
      <c r="J69" s="17">
        <v>78532</v>
      </c>
      <c r="K69" s="17">
        <v>200000</v>
      </c>
      <c r="L69" s="17">
        <v>100000</v>
      </c>
      <c r="M69" s="17">
        <v>270000</v>
      </c>
      <c r="N69" s="652">
        <v>0</v>
      </c>
      <c r="O69" s="628">
        <f t="shared" si="24"/>
        <v>270000</v>
      </c>
      <c r="P69" s="60">
        <f t="shared" si="21"/>
        <v>254.67325421484236</v>
      </c>
      <c r="Q69" s="61">
        <f t="shared" si="23"/>
        <v>50</v>
      </c>
      <c r="R69" s="61">
        <f t="shared" si="13"/>
        <v>270</v>
      </c>
      <c r="S69" s="62">
        <f t="shared" si="18"/>
        <v>100</v>
      </c>
    </row>
    <row r="70" spans="1:19" x14ac:dyDescent="0.25">
      <c r="A70" s="405"/>
      <c r="B70" s="406"/>
      <c r="C70" s="406"/>
      <c r="D70" s="406"/>
      <c r="E70" s="406"/>
      <c r="F70" s="406"/>
      <c r="G70" s="406"/>
      <c r="H70" s="25">
        <v>64222</v>
      </c>
      <c r="I70" s="15" t="s">
        <v>613</v>
      </c>
      <c r="J70" s="16">
        <v>83837</v>
      </c>
      <c r="K70" s="16">
        <v>50000</v>
      </c>
      <c r="L70" s="16">
        <v>50000</v>
      </c>
      <c r="M70" s="16">
        <v>30000</v>
      </c>
      <c r="N70" s="628">
        <v>0</v>
      </c>
      <c r="O70" s="628">
        <f t="shared" si="24"/>
        <v>30000</v>
      </c>
      <c r="P70" s="60">
        <f t="shared" si="21"/>
        <v>59.639538628529166</v>
      </c>
      <c r="Q70" s="61">
        <f t="shared" si="23"/>
        <v>100</v>
      </c>
      <c r="R70" s="61">
        <f t="shared" si="13"/>
        <v>60</v>
      </c>
      <c r="S70" s="62">
        <f t="shared" si="18"/>
        <v>100</v>
      </c>
    </row>
    <row r="71" spans="1:19" x14ac:dyDescent="0.25">
      <c r="A71" s="405"/>
      <c r="B71" s="406"/>
      <c r="C71" s="406"/>
      <c r="D71" s="406"/>
      <c r="E71" s="406"/>
      <c r="F71" s="406"/>
      <c r="G71" s="406"/>
      <c r="H71" s="25">
        <v>64225</v>
      </c>
      <c r="I71" s="15" t="s">
        <v>130</v>
      </c>
      <c r="J71" s="16">
        <v>13319</v>
      </c>
      <c r="K71" s="16">
        <v>20000</v>
      </c>
      <c r="L71" s="16">
        <v>20000</v>
      </c>
      <c r="M71" s="16">
        <v>40000</v>
      </c>
      <c r="N71" s="628">
        <v>10000</v>
      </c>
      <c r="O71" s="628">
        <f t="shared" si="24"/>
        <v>50000</v>
      </c>
      <c r="P71" s="60">
        <f t="shared" si="21"/>
        <v>150.16142353029508</v>
      </c>
      <c r="Q71" s="61">
        <f t="shared" si="23"/>
        <v>100</v>
      </c>
      <c r="R71" s="61">
        <f t="shared" si="13"/>
        <v>200</v>
      </c>
      <c r="S71" s="62">
        <f t="shared" si="18"/>
        <v>125</v>
      </c>
    </row>
    <row r="72" spans="1:19" x14ac:dyDescent="0.25">
      <c r="A72" s="405"/>
      <c r="B72" s="406"/>
      <c r="C72" s="406"/>
      <c r="D72" s="406"/>
      <c r="E72" s="406"/>
      <c r="F72" s="406"/>
      <c r="G72" s="406"/>
      <c r="H72" s="24">
        <v>6423</v>
      </c>
      <c r="I72" s="10" t="s">
        <v>395</v>
      </c>
      <c r="J72" s="14" t="e">
        <f>SUM(#REF!)</f>
        <v>#REF!</v>
      </c>
      <c r="K72" s="14" t="e">
        <f>SUM(#REF!)</f>
        <v>#REF!</v>
      </c>
      <c r="L72" s="14" t="e">
        <f>SUM(#REF!)</f>
        <v>#REF!</v>
      </c>
      <c r="M72" s="14">
        <v>70000</v>
      </c>
      <c r="N72" s="622">
        <v>70000</v>
      </c>
      <c r="O72" s="628">
        <f t="shared" si="24"/>
        <v>140000</v>
      </c>
      <c r="P72" s="60" t="e">
        <f t="shared" si="21"/>
        <v>#REF!</v>
      </c>
      <c r="Q72" s="61" t="e">
        <f t="shared" si="23"/>
        <v>#REF!</v>
      </c>
      <c r="R72" s="61" t="e">
        <f t="shared" si="13"/>
        <v>#REF!</v>
      </c>
      <c r="S72" s="62">
        <f t="shared" si="18"/>
        <v>200</v>
      </c>
    </row>
    <row r="73" spans="1:19" s="29" customFormat="1" x14ac:dyDescent="0.25">
      <c r="A73" s="405"/>
      <c r="B73" s="406"/>
      <c r="C73" s="406"/>
      <c r="D73" s="406"/>
      <c r="E73" s="406"/>
      <c r="F73" s="406"/>
      <c r="G73" s="406"/>
      <c r="H73" s="28">
        <v>6429</v>
      </c>
      <c r="I73" s="11" t="s">
        <v>31</v>
      </c>
      <c r="J73" s="30" t="e">
        <f>SUM(#REF!)</f>
        <v>#REF!</v>
      </c>
      <c r="K73" s="30" t="e">
        <f>SUM(#REF!)</f>
        <v>#REF!</v>
      </c>
      <c r="L73" s="30" t="e">
        <f>SUM(#REF!)</f>
        <v>#REF!</v>
      </c>
      <c r="M73" s="30">
        <v>5000</v>
      </c>
      <c r="N73" s="622">
        <v>-3000</v>
      </c>
      <c r="O73" s="628">
        <f t="shared" si="24"/>
        <v>2000</v>
      </c>
      <c r="P73" s="60" t="e">
        <f>K73/J73*100</f>
        <v>#REF!</v>
      </c>
      <c r="Q73" s="61">
        <v>0</v>
      </c>
      <c r="R73" s="61" t="e">
        <f>M73/L73*100</f>
        <v>#REF!</v>
      </c>
      <c r="S73" s="62">
        <f t="shared" si="18"/>
        <v>40</v>
      </c>
    </row>
    <row r="74" spans="1:19" s="641" customFormat="1" ht="20.399999999999999" x14ac:dyDescent="0.25">
      <c r="A74" s="632"/>
      <c r="B74" s="633"/>
      <c r="C74" s="633"/>
      <c r="D74" s="633"/>
      <c r="E74" s="633"/>
      <c r="F74" s="633"/>
      <c r="G74" s="633"/>
      <c r="H74" s="634">
        <v>65</v>
      </c>
      <c r="I74" s="635" t="s">
        <v>154</v>
      </c>
      <c r="J74" s="636" t="e">
        <f t="shared" ref="J74:O74" si="25">SUM(J75+J79+J83)</f>
        <v>#REF!</v>
      </c>
      <c r="K74" s="636" t="e">
        <f t="shared" si="25"/>
        <v>#REF!</v>
      </c>
      <c r="L74" s="636" t="e">
        <f t="shared" si="25"/>
        <v>#REF!</v>
      </c>
      <c r="M74" s="636">
        <f t="shared" si="25"/>
        <v>3348000</v>
      </c>
      <c r="N74" s="637">
        <f t="shared" si="25"/>
        <v>-1768000</v>
      </c>
      <c r="O74" s="637">
        <f t="shared" si="25"/>
        <v>1580000</v>
      </c>
      <c r="P74" s="638" t="e">
        <f t="shared" si="21"/>
        <v>#REF!</v>
      </c>
      <c r="Q74" s="639" t="e">
        <f>L74/K74*100</f>
        <v>#REF!</v>
      </c>
      <c r="R74" s="639" t="e">
        <f t="shared" si="13"/>
        <v>#REF!</v>
      </c>
      <c r="S74" s="640">
        <f t="shared" si="13"/>
        <v>-52.807646356033459</v>
      </c>
    </row>
    <row r="75" spans="1:19" s="1" customFormat="1" x14ac:dyDescent="0.25">
      <c r="A75" s="405" t="s">
        <v>377</v>
      </c>
      <c r="B75" s="406"/>
      <c r="C75" s="406"/>
      <c r="D75" s="406"/>
      <c r="E75" s="406"/>
      <c r="F75" s="406"/>
      <c r="G75" s="406"/>
      <c r="H75" s="24">
        <v>651</v>
      </c>
      <c r="I75" s="10" t="s">
        <v>133</v>
      </c>
      <c r="J75" s="14" t="e">
        <f>SUM(J76+J77)</f>
        <v>#REF!</v>
      </c>
      <c r="K75" s="14" t="e">
        <f>SUM(K76+K77+K78)</f>
        <v>#REF!</v>
      </c>
      <c r="L75" s="14" t="e">
        <f>SUM(L76+L77+L78)</f>
        <v>#REF!</v>
      </c>
      <c r="M75" s="14">
        <f>M76+M77+M78</f>
        <v>55000</v>
      </c>
      <c r="N75" s="627">
        <f>N76+N77+N78</f>
        <v>-30000</v>
      </c>
      <c r="O75" s="627">
        <f>O76+O77+O78</f>
        <v>25000</v>
      </c>
      <c r="P75" s="60" t="e">
        <f t="shared" si="21"/>
        <v>#REF!</v>
      </c>
      <c r="Q75" s="61" t="e">
        <f>L75/K75*100</f>
        <v>#REF!</v>
      </c>
      <c r="R75" s="61" t="e">
        <f t="shared" si="13"/>
        <v>#REF!</v>
      </c>
      <c r="S75" s="62">
        <f t="shared" si="18"/>
        <v>45.454545454545453</v>
      </c>
    </row>
    <row r="76" spans="1:19" s="53" customFormat="1" x14ac:dyDescent="0.25">
      <c r="A76" s="405"/>
      <c r="B76" s="406"/>
      <c r="C76" s="406"/>
      <c r="D76" s="406"/>
      <c r="E76" s="406"/>
      <c r="F76" s="406"/>
      <c r="G76" s="406"/>
      <c r="H76" s="27">
        <v>6512</v>
      </c>
      <c r="I76" s="12" t="s">
        <v>155</v>
      </c>
      <c r="J76" s="13" t="e">
        <f>SUM(#REF!)</f>
        <v>#REF!</v>
      </c>
      <c r="K76" s="13" t="e">
        <f>SUM(#REF!)</f>
        <v>#REF!</v>
      </c>
      <c r="L76" s="13" t="e">
        <f>SUM(#REF!)</f>
        <v>#REF!</v>
      </c>
      <c r="M76" s="13">
        <v>35000</v>
      </c>
      <c r="N76" s="622">
        <v>-15000</v>
      </c>
      <c r="O76" s="628">
        <f t="shared" ref="O76:O82" si="26">M76+N76</f>
        <v>20000</v>
      </c>
      <c r="P76" s="60">
        <v>0</v>
      </c>
      <c r="Q76" s="61">
        <v>0</v>
      </c>
      <c r="R76" s="61" t="e">
        <f t="shared" si="13"/>
        <v>#REF!</v>
      </c>
      <c r="S76" s="62">
        <f t="shared" si="18"/>
        <v>57.142857142857139</v>
      </c>
    </row>
    <row r="77" spans="1:19" s="53" customFormat="1" x14ac:dyDescent="0.25">
      <c r="A77" s="405"/>
      <c r="B77" s="406"/>
      <c r="C77" s="406"/>
      <c r="D77" s="406"/>
      <c r="E77" s="406"/>
      <c r="F77" s="406"/>
      <c r="G77" s="406"/>
      <c r="H77" s="27">
        <v>6513</v>
      </c>
      <c r="I77" s="12" t="s">
        <v>32</v>
      </c>
      <c r="J77" s="13" t="e">
        <f>SUM(#REF!,J78)</f>
        <v>#REF!</v>
      </c>
      <c r="K77" s="13" t="e">
        <f>SUM(#REF!)</f>
        <v>#REF!</v>
      </c>
      <c r="L77" s="13" t="e">
        <f>SUM(#REF!)</f>
        <v>#REF!</v>
      </c>
      <c r="M77" s="13">
        <v>0</v>
      </c>
      <c r="N77" s="622">
        <v>0</v>
      </c>
      <c r="O77" s="628">
        <f t="shared" si="26"/>
        <v>0</v>
      </c>
      <c r="P77" s="60">
        <v>0</v>
      </c>
      <c r="Q77" s="61" t="e">
        <f t="shared" ref="Q77:Q82" si="27">L77/K77*100</f>
        <v>#REF!</v>
      </c>
      <c r="R77" s="61" t="e">
        <f t="shared" si="13"/>
        <v>#REF!</v>
      </c>
      <c r="S77" s="62" t="e">
        <f t="shared" si="18"/>
        <v>#DIV/0!</v>
      </c>
    </row>
    <row r="78" spans="1:19" s="53" customFormat="1" x14ac:dyDescent="0.25">
      <c r="A78" s="405"/>
      <c r="B78" s="406"/>
      <c r="C78" s="406"/>
      <c r="D78" s="406"/>
      <c r="E78" s="406"/>
      <c r="F78" s="406"/>
      <c r="G78" s="406"/>
      <c r="H78" s="27">
        <v>6514</v>
      </c>
      <c r="I78" s="12" t="s">
        <v>396</v>
      </c>
      <c r="J78" s="13">
        <v>0</v>
      </c>
      <c r="K78" s="13">
        <v>1000</v>
      </c>
      <c r="L78" s="13">
        <v>1000</v>
      </c>
      <c r="M78" s="13">
        <v>20000</v>
      </c>
      <c r="N78" s="622">
        <v>-15000</v>
      </c>
      <c r="O78" s="628">
        <f t="shared" si="26"/>
        <v>5000</v>
      </c>
      <c r="P78" s="60">
        <v>0</v>
      </c>
      <c r="Q78" s="61">
        <f t="shared" si="27"/>
        <v>100</v>
      </c>
      <c r="R78" s="61">
        <f t="shared" si="13"/>
        <v>2000</v>
      </c>
      <c r="S78" s="62">
        <f t="shared" si="18"/>
        <v>25</v>
      </c>
    </row>
    <row r="79" spans="1:19" s="1" customFormat="1" x14ac:dyDescent="0.25">
      <c r="A79" s="405"/>
      <c r="B79" s="406"/>
      <c r="C79" s="406" t="s">
        <v>379</v>
      </c>
      <c r="D79" s="406"/>
      <c r="E79" s="406"/>
      <c r="F79" s="406"/>
      <c r="G79" s="406"/>
      <c r="H79" s="24">
        <v>652</v>
      </c>
      <c r="I79" s="10" t="s">
        <v>33</v>
      </c>
      <c r="J79" s="14" t="e">
        <f>SUM(J80+J81+J82)</f>
        <v>#REF!</v>
      </c>
      <c r="K79" s="14" t="e">
        <f>SUM(K80+K81+K82)</f>
        <v>#REF!</v>
      </c>
      <c r="L79" s="14" t="e">
        <f>SUM(L80+L81+L82)</f>
        <v>#REF!</v>
      </c>
      <c r="M79" s="14">
        <f>SUM(M80+M81+M82)</f>
        <v>27000</v>
      </c>
      <c r="N79" s="627">
        <f>SUM(N80+N81+N82)</f>
        <v>60000</v>
      </c>
      <c r="O79" s="628">
        <f t="shared" si="26"/>
        <v>87000</v>
      </c>
      <c r="P79" s="60" t="e">
        <f t="shared" si="21"/>
        <v>#REF!</v>
      </c>
      <c r="Q79" s="61" t="e">
        <f t="shared" si="27"/>
        <v>#REF!</v>
      </c>
      <c r="R79" s="61" t="e">
        <f t="shared" si="13"/>
        <v>#REF!</v>
      </c>
      <c r="S79" s="62">
        <f t="shared" si="18"/>
        <v>322.22222222222223</v>
      </c>
    </row>
    <row r="80" spans="1:19" s="53" customFormat="1" x14ac:dyDescent="0.25">
      <c r="A80" s="405"/>
      <c r="B80" s="406"/>
      <c r="C80" s="406"/>
      <c r="D80" s="406"/>
      <c r="E80" s="406"/>
      <c r="F80" s="406"/>
      <c r="G80" s="406"/>
      <c r="H80" s="27">
        <v>6522</v>
      </c>
      <c r="I80" s="12" t="s">
        <v>144</v>
      </c>
      <c r="J80" s="13" t="e">
        <f>SUM(#REF!)</f>
        <v>#REF!</v>
      </c>
      <c r="K80" s="13" t="e">
        <f>SUM(#REF!)</f>
        <v>#REF!</v>
      </c>
      <c r="L80" s="13" t="e">
        <f>SUM(#REF!)</f>
        <v>#REF!</v>
      </c>
      <c r="M80" s="13">
        <v>5000</v>
      </c>
      <c r="N80" s="622">
        <v>0</v>
      </c>
      <c r="O80" s="628">
        <f t="shared" si="26"/>
        <v>5000</v>
      </c>
      <c r="P80" s="60" t="e">
        <f t="shared" ref="P80:S132" si="28">K80/J80*100</f>
        <v>#REF!</v>
      </c>
      <c r="Q80" s="61" t="e">
        <f t="shared" si="27"/>
        <v>#REF!</v>
      </c>
      <c r="R80" s="61" t="e">
        <f t="shared" si="13"/>
        <v>#REF!</v>
      </c>
      <c r="S80" s="62">
        <f t="shared" si="18"/>
        <v>100</v>
      </c>
    </row>
    <row r="81" spans="1:19" s="53" customFormat="1" x14ac:dyDescent="0.25">
      <c r="A81" s="405"/>
      <c r="B81" s="406"/>
      <c r="C81" s="406"/>
      <c r="D81" s="406"/>
      <c r="E81" s="406"/>
      <c r="F81" s="406"/>
      <c r="G81" s="406"/>
      <c r="H81" s="27">
        <v>6524</v>
      </c>
      <c r="I81" s="12" t="s">
        <v>36</v>
      </c>
      <c r="J81" s="13" t="e">
        <f>SUM(#REF!)</f>
        <v>#REF!</v>
      </c>
      <c r="K81" s="13" t="e">
        <f>SUM(#REF!)</f>
        <v>#REF!</v>
      </c>
      <c r="L81" s="13" t="e">
        <f>SUM(#REF!)</f>
        <v>#REF!</v>
      </c>
      <c r="M81" s="13">
        <v>20000</v>
      </c>
      <c r="N81" s="622">
        <v>60000</v>
      </c>
      <c r="O81" s="628">
        <f t="shared" si="26"/>
        <v>80000</v>
      </c>
      <c r="P81" s="60" t="e">
        <f t="shared" si="28"/>
        <v>#REF!</v>
      </c>
      <c r="Q81" s="61" t="e">
        <f t="shared" si="27"/>
        <v>#REF!</v>
      </c>
      <c r="R81" s="61" t="e">
        <f>M81/L81*100</f>
        <v>#REF!</v>
      </c>
      <c r="S81" s="62">
        <f t="shared" si="18"/>
        <v>400</v>
      </c>
    </row>
    <row r="82" spans="1:19" s="53" customFormat="1" x14ac:dyDescent="0.25">
      <c r="A82" s="405"/>
      <c r="B82" s="406"/>
      <c r="C82" s="406"/>
      <c r="D82" s="406"/>
      <c r="E82" s="406"/>
      <c r="F82" s="406"/>
      <c r="G82" s="406"/>
      <c r="H82" s="27">
        <v>6526</v>
      </c>
      <c r="I82" s="12" t="s">
        <v>37</v>
      </c>
      <c r="J82" s="13" t="e">
        <f>SUM(#REF!)</f>
        <v>#REF!</v>
      </c>
      <c r="K82" s="13" t="e">
        <f>SUM(#REF!)</f>
        <v>#REF!</v>
      </c>
      <c r="L82" s="13" t="e">
        <f>SUM(#REF!)</f>
        <v>#REF!</v>
      </c>
      <c r="M82" s="13">
        <v>2000</v>
      </c>
      <c r="N82" s="622">
        <v>0</v>
      </c>
      <c r="O82" s="628">
        <f t="shared" si="26"/>
        <v>2000</v>
      </c>
      <c r="P82" s="60">
        <v>0</v>
      </c>
      <c r="Q82" s="61" t="e">
        <f t="shared" si="27"/>
        <v>#REF!</v>
      </c>
      <c r="R82" s="61" t="e">
        <f>M82/L82*100</f>
        <v>#REF!</v>
      </c>
      <c r="S82" s="62">
        <f t="shared" si="18"/>
        <v>100</v>
      </c>
    </row>
    <row r="83" spans="1:19" s="29" customFormat="1" x14ac:dyDescent="0.25">
      <c r="A83" s="405" t="s">
        <v>377</v>
      </c>
      <c r="B83" s="406"/>
      <c r="C83" s="406"/>
      <c r="D83" s="406"/>
      <c r="E83" s="406"/>
      <c r="F83" s="406"/>
      <c r="G83" s="406"/>
      <c r="H83" s="28">
        <v>653</v>
      </c>
      <c r="I83" s="11" t="s">
        <v>131</v>
      </c>
      <c r="J83" s="30">
        <f t="shared" ref="J83:O83" si="29">SUM(J84:J86)</f>
        <v>93473</v>
      </c>
      <c r="K83" s="30">
        <f t="shared" si="29"/>
        <v>450000</v>
      </c>
      <c r="L83" s="30">
        <f t="shared" si="29"/>
        <v>170000</v>
      </c>
      <c r="M83" s="30">
        <f t="shared" si="29"/>
        <v>3266000</v>
      </c>
      <c r="N83" s="630">
        <f t="shared" si="29"/>
        <v>-1798000</v>
      </c>
      <c r="O83" s="630">
        <f t="shared" si="29"/>
        <v>1468000</v>
      </c>
      <c r="P83" s="60">
        <f t="shared" si="28"/>
        <v>481.42244284445781</v>
      </c>
      <c r="Q83" s="61">
        <f t="shared" si="28"/>
        <v>37.777777777777779</v>
      </c>
      <c r="R83" s="61">
        <f t="shared" si="28"/>
        <v>1921.1764705882351</v>
      </c>
      <c r="S83" s="62">
        <f t="shared" si="18"/>
        <v>44.947948560930797</v>
      </c>
    </row>
    <row r="84" spans="1:19" x14ac:dyDescent="0.25">
      <c r="A84" s="405"/>
      <c r="B84" s="406"/>
      <c r="C84" s="406"/>
      <c r="D84" s="406"/>
      <c r="E84" s="406"/>
      <c r="F84" s="406"/>
      <c r="G84" s="406"/>
      <c r="H84" s="27">
        <v>6531</v>
      </c>
      <c r="I84" s="12" t="s">
        <v>34</v>
      </c>
      <c r="J84" s="16">
        <v>70696</v>
      </c>
      <c r="K84" s="16">
        <v>300000</v>
      </c>
      <c r="L84" s="16">
        <v>150000</v>
      </c>
      <c r="M84" s="16">
        <f>2300000+165000</f>
        <v>2465000</v>
      </c>
      <c r="N84" s="628">
        <v>-1755000</v>
      </c>
      <c r="O84" s="628">
        <f>M84+N84</f>
        <v>710000</v>
      </c>
      <c r="P84" s="60">
        <f t="shared" si="28"/>
        <v>424.35215570895099</v>
      </c>
      <c r="Q84" s="61">
        <f t="shared" si="28"/>
        <v>50</v>
      </c>
      <c r="R84" s="61">
        <f t="shared" si="28"/>
        <v>1643.3333333333333</v>
      </c>
      <c r="S84" s="62">
        <f t="shared" si="18"/>
        <v>28.803245436105477</v>
      </c>
    </row>
    <row r="85" spans="1:19" x14ac:dyDescent="0.25">
      <c r="A85" s="405"/>
      <c r="B85" s="406"/>
      <c r="C85" s="406"/>
      <c r="D85" s="406"/>
      <c r="E85" s="406"/>
      <c r="F85" s="406"/>
      <c r="G85" s="406"/>
      <c r="H85" s="27">
        <v>6532</v>
      </c>
      <c r="I85" s="12" t="s">
        <v>35</v>
      </c>
      <c r="J85" s="16">
        <v>0</v>
      </c>
      <c r="K85" s="16">
        <v>100000</v>
      </c>
      <c r="L85" s="16">
        <v>0</v>
      </c>
      <c r="M85" s="16">
        <v>800000</v>
      </c>
      <c r="N85" s="628">
        <v>-43000</v>
      </c>
      <c r="O85" s="628">
        <f>M85+N85</f>
        <v>757000</v>
      </c>
      <c r="P85" s="60">
        <v>0</v>
      </c>
      <c r="Q85" s="61">
        <f t="shared" si="28"/>
        <v>0</v>
      </c>
      <c r="R85" s="61">
        <v>0</v>
      </c>
      <c r="S85" s="62">
        <f t="shared" si="18"/>
        <v>94.625</v>
      </c>
    </row>
    <row r="86" spans="1:19" x14ac:dyDescent="0.25">
      <c r="A86" s="405"/>
      <c r="B86" s="406"/>
      <c r="C86" s="406"/>
      <c r="D86" s="406"/>
      <c r="E86" s="406"/>
      <c r="F86" s="406"/>
      <c r="G86" s="406"/>
      <c r="H86" s="27">
        <v>6533</v>
      </c>
      <c r="I86" s="12" t="s">
        <v>134</v>
      </c>
      <c r="J86" s="16">
        <v>22777</v>
      </c>
      <c r="K86" s="16">
        <v>50000</v>
      </c>
      <c r="L86" s="16">
        <v>20000</v>
      </c>
      <c r="M86" s="16">
        <v>1000</v>
      </c>
      <c r="N86" s="628">
        <v>0</v>
      </c>
      <c r="O86" s="628">
        <f>M86+N86</f>
        <v>1000</v>
      </c>
      <c r="P86" s="60">
        <f t="shared" si="28"/>
        <v>219.51969091627518</v>
      </c>
      <c r="Q86" s="61">
        <f t="shared" si="28"/>
        <v>40</v>
      </c>
      <c r="R86" s="61">
        <f t="shared" si="28"/>
        <v>5</v>
      </c>
      <c r="S86" s="62">
        <f t="shared" si="18"/>
        <v>100</v>
      </c>
    </row>
    <row r="87" spans="1:19" s="647" customFormat="1" x14ac:dyDescent="0.25">
      <c r="A87" s="632"/>
      <c r="B87" s="633"/>
      <c r="C87" s="633"/>
      <c r="D87" s="633"/>
      <c r="E87" s="633"/>
      <c r="F87" s="633"/>
      <c r="G87" s="633"/>
      <c r="H87" s="642">
        <v>66</v>
      </c>
      <c r="I87" s="643" t="s">
        <v>577</v>
      </c>
      <c r="J87" s="644">
        <f>SUM(J88)</f>
        <v>4212</v>
      </c>
      <c r="K87" s="644"/>
      <c r="L87" s="644"/>
      <c r="M87" s="636">
        <f>SUM(M88)</f>
        <v>75000</v>
      </c>
      <c r="N87" s="637">
        <f>SUM(N88)</f>
        <v>1439.49</v>
      </c>
      <c r="O87" s="637">
        <f>SUM(O88)</f>
        <v>76439.490000000005</v>
      </c>
      <c r="P87" s="645"/>
      <c r="Q87" s="646"/>
      <c r="R87" s="646"/>
      <c r="S87" s="640">
        <f>N87/M87*100</f>
        <v>1.9193200000000001</v>
      </c>
    </row>
    <row r="88" spans="1:19" x14ac:dyDescent="0.25">
      <c r="A88" s="405"/>
      <c r="B88" s="406"/>
      <c r="C88" s="406"/>
      <c r="D88" s="406"/>
      <c r="E88" s="406"/>
      <c r="F88" s="406"/>
      <c r="G88" s="406"/>
      <c r="H88" s="28">
        <v>661</v>
      </c>
      <c r="I88" s="11" t="s">
        <v>577</v>
      </c>
      <c r="J88" s="30">
        <v>4212</v>
      </c>
      <c r="K88" s="30">
        <v>0</v>
      </c>
      <c r="L88" s="30">
        <v>0</v>
      </c>
      <c r="M88" s="30">
        <f>M89</f>
        <v>75000</v>
      </c>
      <c r="N88" s="630">
        <f>N89</f>
        <v>1439.49</v>
      </c>
      <c r="O88" s="630">
        <f>O89</f>
        <v>76439.490000000005</v>
      </c>
      <c r="P88" s="60">
        <v>0</v>
      </c>
      <c r="Q88" s="61">
        <v>0</v>
      </c>
      <c r="R88" s="61">
        <v>0</v>
      </c>
      <c r="S88" s="62">
        <f t="shared" si="18"/>
        <v>101.91932000000001</v>
      </c>
    </row>
    <row r="89" spans="1:19" x14ac:dyDescent="0.25">
      <c r="A89" s="431"/>
      <c r="B89" s="432"/>
      <c r="C89" s="432"/>
      <c r="D89" s="432"/>
      <c r="E89" s="432"/>
      <c r="F89" s="432"/>
      <c r="G89" s="432"/>
      <c r="H89" s="433">
        <v>6615</v>
      </c>
      <c r="I89" s="434" t="s">
        <v>578</v>
      </c>
      <c r="J89" s="435"/>
      <c r="K89" s="435"/>
      <c r="L89" s="435"/>
      <c r="M89" s="435">
        <v>75000</v>
      </c>
      <c r="N89" s="653">
        <v>1439.49</v>
      </c>
      <c r="O89" s="628">
        <f>M89+N89</f>
        <v>76439.490000000005</v>
      </c>
      <c r="P89" s="436"/>
      <c r="Q89" s="437"/>
      <c r="R89" s="437"/>
      <c r="S89" s="62">
        <f t="shared" si="18"/>
        <v>101.91932000000001</v>
      </c>
    </row>
    <row r="90" spans="1:19" s="117" customFormat="1" x14ac:dyDescent="0.25">
      <c r="A90" s="420"/>
      <c r="B90" s="421"/>
      <c r="C90" s="421"/>
      <c r="D90" s="421"/>
      <c r="E90" s="421"/>
      <c r="F90" s="421"/>
      <c r="G90" s="421"/>
      <c r="H90" s="119">
        <v>68</v>
      </c>
      <c r="I90" s="120" t="s">
        <v>397</v>
      </c>
      <c r="J90" s="121">
        <f>SUM(J91)</f>
        <v>4212</v>
      </c>
      <c r="K90" s="121"/>
      <c r="L90" s="121"/>
      <c r="M90" s="107">
        <f>SUM(M91)</f>
        <v>10000</v>
      </c>
      <c r="N90" s="629">
        <f>SUM(N91)</f>
        <v>-10000</v>
      </c>
      <c r="O90" s="629">
        <f>SUM(O91)</f>
        <v>0</v>
      </c>
      <c r="P90" s="122"/>
      <c r="Q90" s="123"/>
      <c r="R90" s="123"/>
      <c r="S90" s="103">
        <f>N90/M90*100</f>
        <v>-100</v>
      </c>
    </row>
    <row r="91" spans="1:19" x14ac:dyDescent="0.25">
      <c r="A91" s="405"/>
      <c r="B91" s="406"/>
      <c r="C91" s="406"/>
      <c r="D91" s="406"/>
      <c r="E91" s="406"/>
      <c r="F91" s="406"/>
      <c r="G91" s="406"/>
      <c r="H91" s="28">
        <v>681</v>
      </c>
      <c r="I91" s="11" t="s">
        <v>398</v>
      </c>
      <c r="J91" s="30">
        <v>4212</v>
      </c>
      <c r="K91" s="30">
        <v>0</v>
      </c>
      <c r="L91" s="30">
        <v>0</v>
      </c>
      <c r="M91" s="30">
        <f>M92</f>
        <v>10000</v>
      </c>
      <c r="N91" s="630">
        <f>N92</f>
        <v>-10000</v>
      </c>
      <c r="O91" s="630">
        <f>O92</f>
        <v>0</v>
      </c>
      <c r="P91" s="60">
        <v>0</v>
      </c>
      <c r="Q91" s="61">
        <v>0</v>
      </c>
      <c r="R91" s="61">
        <v>0</v>
      </c>
      <c r="S91" s="62">
        <f t="shared" si="18"/>
        <v>0</v>
      </c>
    </row>
    <row r="92" spans="1:19" x14ac:dyDescent="0.25">
      <c r="A92" s="431"/>
      <c r="B92" s="432"/>
      <c r="C92" s="432"/>
      <c r="D92" s="432"/>
      <c r="E92" s="432"/>
      <c r="F92" s="432"/>
      <c r="G92" s="432"/>
      <c r="H92" s="433">
        <v>6819</v>
      </c>
      <c r="I92" s="434" t="s">
        <v>399</v>
      </c>
      <c r="J92" s="435"/>
      <c r="K92" s="435"/>
      <c r="L92" s="435"/>
      <c r="M92" s="435">
        <v>10000</v>
      </c>
      <c r="N92" s="653">
        <v>-10000</v>
      </c>
      <c r="O92" s="628">
        <f>M92+N92</f>
        <v>0</v>
      </c>
      <c r="P92" s="436"/>
      <c r="Q92" s="437"/>
      <c r="R92" s="437"/>
      <c r="S92" s="62">
        <f t="shared" si="18"/>
        <v>0</v>
      </c>
    </row>
    <row r="93" spans="1:19" s="85" customFormat="1" ht="13.8" thickBot="1" x14ac:dyDescent="0.3">
      <c r="A93" s="422"/>
      <c r="B93" s="423"/>
      <c r="C93" s="423"/>
      <c r="D93" s="423"/>
      <c r="E93" s="423"/>
      <c r="F93" s="423"/>
      <c r="G93" s="423"/>
      <c r="H93" s="79">
        <v>7</v>
      </c>
      <c r="I93" s="80" t="s">
        <v>2</v>
      </c>
      <c r="J93" s="81" t="e">
        <f t="shared" ref="J93:R93" si="30">SUM(J94)</f>
        <v>#REF!</v>
      </c>
      <c r="K93" s="81" t="e">
        <f t="shared" si="30"/>
        <v>#REF!</v>
      </c>
      <c r="L93" s="81" t="e">
        <f t="shared" si="30"/>
        <v>#REF!</v>
      </c>
      <c r="M93" s="81">
        <f t="shared" si="30"/>
        <v>200000</v>
      </c>
      <c r="N93" s="631">
        <f t="shared" si="30"/>
        <v>380000</v>
      </c>
      <c r="O93" s="631">
        <f t="shared" si="30"/>
        <v>580000</v>
      </c>
      <c r="P93" s="81" t="e">
        <f t="shared" si="30"/>
        <v>#REF!</v>
      </c>
      <c r="Q93" s="81" t="e">
        <f t="shared" si="30"/>
        <v>#REF!</v>
      </c>
      <c r="R93" s="81" t="e">
        <f t="shared" si="30"/>
        <v>#REF!</v>
      </c>
      <c r="S93" s="84">
        <f t="shared" si="28"/>
        <v>190</v>
      </c>
    </row>
    <row r="94" spans="1:19" s="104" customFormat="1" x14ac:dyDescent="0.25">
      <c r="A94" s="418"/>
      <c r="B94" s="419"/>
      <c r="C94" s="419"/>
      <c r="D94" s="419"/>
      <c r="E94" s="419"/>
      <c r="F94" s="419"/>
      <c r="G94" s="419"/>
      <c r="H94" s="98">
        <v>71</v>
      </c>
      <c r="I94" s="108" t="s">
        <v>40</v>
      </c>
      <c r="J94" s="100" t="e">
        <f>SUM(J95+#REF!)</f>
        <v>#REF!</v>
      </c>
      <c r="K94" s="100" t="e">
        <f>SUM(K95+#REF!)</f>
        <v>#REF!</v>
      </c>
      <c r="L94" s="100" t="e">
        <f>SUM(L95+#REF!)</f>
        <v>#REF!</v>
      </c>
      <c r="M94" s="100">
        <f>M95</f>
        <v>200000</v>
      </c>
      <c r="N94" s="626">
        <f>N95</f>
        <v>380000</v>
      </c>
      <c r="O94" s="626">
        <f>O95</f>
        <v>580000</v>
      </c>
      <c r="P94" s="101" t="e">
        <f t="shared" si="28"/>
        <v>#REF!</v>
      </c>
      <c r="Q94" s="102" t="e">
        <f t="shared" si="28"/>
        <v>#REF!</v>
      </c>
      <c r="R94" s="102" t="e">
        <f t="shared" si="28"/>
        <v>#REF!</v>
      </c>
      <c r="S94" s="103">
        <f t="shared" si="28"/>
        <v>190</v>
      </c>
    </row>
    <row r="95" spans="1:19" s="1" customFormat="1" x14ac:dyDescent="0.25">
      <c r="A95" s="405"/>
      <c r="B95" s="406"/>
      <c r="C95" s="406" t="s">
        <v>379</v>
      </c>
      <c r="D95" s="406"/>
      <c r="E95" s="406"/>
      <c r="F95" s="406"/>
      <c r="G95" s="406"/>
      <c r="H95" s="24">
        <v>711</v>
      </c>
      <c r="I95" s="10" t="s">
        <v>400</v>
      </c>
      <c r="J95" s="14" t="e">
        <f>SUM(#REF!)</f>
        <v>#REF!</v>
      </c>
      <c r="K95" s="14" t="e">
        <f>SUM(#REF!)</f>
        <v>#REF!</v>
      </c>
      <c r="L95" s="14" t="e">
        <f>SUM(#REF!)</f>
        <v>#REF!</v>
      </c>
      <c r="M95" s="14">
        <v>200000</v>
      </c>
      <c r="N95" s="627">
        <v>380000</v>
      </c>
      <c r="O95" s="628">
        <f>M95+N95</f>
        <v>580000</v>
      </c>
      <c r="P95" s="60" t="e">
        <f t="shared" si="28"/>
        <v>#REF!</v>
      </c>
      <c r="Q95" s="61" t="e">
        <f t="shared" si="28"/>
        <v>#REF!</v>
      </c>
      <c r="R95" s="61" t="e">
        <f t="shared" si="28"/>
        <v>#REF!</v>
      </c>
      <c r="S95" s="62">
        <f t="shared" ref="S95" si="31">O95/M95*100</f>
        <v>290</v>
      </c>
    </row>
    <row r="96" spans="1:19" s="85" customFormat="1" ht="13.8" thickBot="1" x14ac:dyDescent="0.3">
      <c r="A96" s="422"/>
      <c r="B96" s="423"/>
      <c r="C96" s="423"/>
      <c r="D96" s="423"/>
      <c r="E96" s="423"/>
      <c r="F96" s="423"/>
      <c r="G96" s="423"/>
      <c r="H96" s="79">
        <v>3</v>
      </c>
      <c r="I96" s="80" t="s">
        <v>3</v>
      </c>
      <c r="J96" s="81" t="e">
        <f t="shared" ref="J96:R96" si="32">SUM(J97+J105+J135+J142+J146+J150+J154)</f>
        <v>#REF!</v>
      </c>
      <c r="K96" s="81" t="e">
        <f t="shared" si="32"/>
        <v>#REF!</v>
      </c>
      <c r="L96" s="81" t="e">
        <f t="shared" si="32"/>
        <v>#REF!</v>
      </c>
      <c r="M96" s="81">
        <f>SUM(M97+M105+M135+M142+M146+M150+M154)</f>
        <v>7444000</v>
      </c>
      <c r="N96" s="631">
        <f>SUM(N97+N105+N135+N142+N146+N150+N154)</f>
        <v>-866898.87</v>
      </c>
      <c r="O96" s="81">
        <f t="shared" si="32"/>
        <v>6584851.1299999999</v>
      </c>
      <c r="P96" s="81" t="e">
        <f t="shared" si="32"/>
        <v>#REF!</v>
      </c>
      <c r="Q96" s="81" t="e">
        <f t="shared" si="32"/>
        <v>#REF!</v>
      </c>
      <c r="R96" s="81" t="e">
        <f t="shared" si="32"/>
        <v>#REF!</v>
      </c>
      <c r="S96" s="84">
        <f t="shared" si="28"/>
        <v>-11.645605454056959</v>
      </c>
    </row>
    <row r="97" spans="1:19" s="104" customFormat="1" x14ac:dyDescent="0.25">
      <c r="A97" s="418"/>
      <c r="B97" s="419"/>
      <c r="C97" s="419"/>
      <c r="D97" s="419"/>
      <c r="E97" s="419"/>
      <c r="F97" s="419"/>
      <c r="G97" s="419"/>
      <c r="H97" s="98">
        <v>31</v>
      </c>
      <c r="I97" s="99" t="s">
        <v>42</v>
      </c>
      <c r="J97" s="100">
        <f>SUM(J98+J100+J102)</f>
        <v>454690</v>
      </c>
      <c r="K97" s="100">
        <f>SUM(K98+K100+K102)</f>
        <v>613000</v>
      </c>
      <c r="L97" s="100">
        <f>SUM(L98+L100+L102)</f>
        <v>498000</v>
      </c>
      <c r="M97" s="100">
        <f>SUM(M98+M100+M102)</f>
        <v>850000</v>
      </c>
      <c r="N97" s="100">
        <f>Posebni!G12+Posebni!G571+Posebni!G603</f>
        <v>-78688.47</v>
      </c>
      <c r="O97" s="100">
        <f>Posebni!H12+Posebni!H571+Posebni!H603</f>
        <v>771311.53</v>
      </c>
      <c r="P97" s="100">
        <f>Posebni!I12+Posebni!I571+Posebni!I603</f>
        <v>220.32599926739925</v>
      </c>
      <c r="Q97" s="100" t="e">
        <f>Posebni!#REF!+Posebni!#REF!+Posebni!#REF!</f>
        <v>#REF!</v>
      </c>
      <c r="R97" s="100">
        <f>Posebni!J12+Posebni!J571+Posebni!J603</f>
        <v>0</v>
      </c>
      <c r="S97" s="103">
        <f t="shared" si="28"/>
        <v>-9.2574670588235293</v>
      </c>
    </row>
    <row r="98" spans="1:19" s="1" customFormat="1" x14ac:dyDescent="0.25">
      <c r="A98" s="405" t="s">
        <v>377</v>
      </c>
      <c r="B98" s="406"/>
      <c r="C98" s="406" t="s">
        <v>379</v>
      </c>
      <c r="D98" s="406"/>
      <c r="E98" s="406"/>
      <c r="F98" s="406"/>
      <c r="G98" s="406"/>
      <c r="H98" s="24">
        <v>311</v>
      </c>
      <c r="I98" s="10" t="s">
        <v>43</v>
      </c>
      <c r="J98" s="14">
        <f>SUM(J99)</f>
        <v>382608</v>
      </c>
      <c r="K98" s="14">
        <f>SUM(K99)</f>
        <v>500000</v>
      </c>
      <c r="L98" s="14">
        <f>SUM(L99)</f>
        <v>400000</v>
      </c>
      <c r="M98" s="14">
        <f>M99</f>
        <v>685000</v>
      </c>
      <c r="N98" s="14">
        <f t="shared" ref="N98:O98" si="33">N99</f>
        <v>-68719.740000000005</v>
      </c>
      <c r="O98" s="14">
        <f t="shared" si="33"/>
        <v>616280.26</v>
      </c>
      <c r="P98" s="60">
        <f t="shared" si="28"/>
        <v>130.68205578555597</v>
      </c>
      <c r="Q98" s="61">
        <f t="shared" si="28"/>
        <v>80</v>
      </c>
      <c r="R98" s="61">
        <f t="shared" si="28"/>
        <v>171.25</v>
      </c>
      <c r="S98" s="62">
        <f t="shared" si="28"/>
        <v>-10.03207883211679</v>
      </c>
    </row>
    <row r="99" spans="1:19" x14ac:dyDescent="0.25">
      <c r="A99" s="405"/>
      <c r="B99" s="406"/>
      <c r="C99" s="406"/>
      <c r="D99" s="406"/>
      <c r="E99" s="406"/>
      <c r="F99" s="406"/>
      <c r="G99" s="406"/>
      <c r="H99" s="25">
        <v>3111</v>
      </c>
      <c r="I99" s="15" t="s">
        <v>135</v>
      </c>
      <c r="J99" s="16">
        <v>382608</v>
      </c>
      <c r="K99" s="16">
        <v>500000</v>
      </c>
      <c r="L99" s="16">
        <v>400000</v>
      </c>
      <c r="M99" s="16">
        <f>Posebni!F14+Posebni!F573+Posebni!F605+Posebni!F621</f>
        <v>685000</v>
      </c>
      <c r="N99" s="16">
        <f>Posebni!G14+Posebni!G573+Posebni!G605+Posebni!G621</f>
        <v>-68719.740000000005</v>
      </c>
      <c r="O99" s="16">
        <f>Posebni!H14+Posebni!H573+Posebni!H605+Posebni!H621</f>
        <v>616280.26</v>
      </c>
      <c r="P99" s="60">
        <f t="shared" si="28"/>
        <v>130.68205578555597</v>
      </c>
      <c r="Q99" s="61">
        <f t="shared" si="28"/>
        <v>80</v>
      </c>
      <c r="R99" s="61">
        <f t="shared" si="28"/>
        <v>171.25</v>
      </c>
      <c r="S99" s="62">
        <f t="shared" si="28"/>
        <v>-10.03207883211679</v>
      </c>
    </row>
    <row r="100" spans="1:19" s="1" customFormat="1" x14ac:dyDescent="0.25">
      <c r="A100" s="405" t="s">
        <v>377</v>
      </c>
      <c r="B100" s="406"/>
      <c r="C100" s="406"/>
      <c r="D100" s="406"/>
      <c r="E100" s="406"/>
      <c r="F100" s="406"/>
      <c r="G100" s="406"/>
      <c r="H100" s="24">
        <v>312</v>
      </c>
      <c r="I100" s="10" t="s">
        <v>44</v>
      </c>
      <c r="J100" s="14">
        <f>SUM(J101)</f>
        <v>13926</v>
      </c>
      <c r="K100" s="14">
        <f>SUM(K101)</f>
        <v>25000</v>
      </c>
      <c r="L100" s="14">
        <f>SUM(L101)</f>
        <v>25000</v>
      </c>
      <c r="M100" s="14">
        <f>SUM(M101)</f>
        <v>40000</v>
      </c>
      <c r="N100" s="14">
        <f t="shared" ref="N100:O100" si="34">SUM(N101)</f>
        <v>13000</v>
      </c>
      <c r="O100" s="14">
        <f t="shared" si="34"/>
        <v>53000</v>
      </c>
      <c r="P100" s="60">
        <f t="shared" si="28"/>
        <v>179.5203217004165</v>
      </c>
      <c r="Q100" s="61">
        <f t="shared" si="28"/>
        <v>100</v>
      </c>
      <c r="R100" s="61">
        <f t="shared" si="28"/>
        <v>160</v>
      </c>
      <c r="S100" s="62">
        <f t="shared" si="28"/>
        <v>32.5</v>
      </c>
    </row>
    <row r="101" spans="1:19" x14ac:dyDescent="0.25">
      <c r="A101" s="405"/>
      <c r="B101" s="406"/>
      <c r="C101" s="406"/>
      <c r="D101" s="406"/>
      <c r="E101" s="406"/>
      <c r="F101" s="406"/>
      <c r="G101" s="406"/>
      <c r="H101" s="25">
        <v>3121</v>
      </c>
      <c r="I101" s="15" t="s">
        <v>44</v>
      </c>
      <c r="J101" s="16">
        <v>13926</v>
      </c>
      <c r="K101" s="16">
        <v>25000</v>
      </c>
      <c r="L101" s="16">
        <v>25000</v>
      </c>
      <c r="M101" s="16">
        <f>Posebni!F16+Posebni!F575+Posebni!F623</f>
        <v>40000</v>
      </c>
      <c r="N101" s="16">
        <f>Posebni!G16+Posebni!G575+Posebni!G623</f>
        <v>13000</v>
      </c>
      <c r="O101" s="16">
        <f>Posebni!H16+Posebni!H575+Posebni!H623</f>
        <v>53000</v>
      </c>
      <c r="P101" s="60">
        <f t="shared" si="28"/>
        <v>179.5203217004165</v>
      </c>
      <c r="Q101" s="61">
        <f t="shared" si="28"/>
        <v>100</v>
      </c>
      <c r="R101" s="61">
        <f t="shared" si="28"/>
        <v>160</v>
      </c>
      <c r="S101" s="62">
        <f t="shared" si="28"/>
        <v>32.5</v>
      </c>
    </row>
    <row r="102" spans="1:19" s="1" customFormat="1" x14ac:dyDescent="0.25">
      <c r="A102" s="405" t="s">
        <v>377</v>
      </c>
      <c r="B102" s="406"/>
      <c r="C102" s="406" t="s">
        <v>379</v>
      </c>
      <c r="D102" s="406"/>
      <c r="E102" s="406"/>
      <c r="F102" s="406"/>
      <c r="G102" s="406"/>
      <c r="H102" s="24">
        <v>313</v>
      </c>
      <c r="I102" s="10" t="s">
        <v>45</v>
      </c>
      <c r="J102" s="14">
        <f>SUM(J103:J104)</f>
        <v>58156</v>
      </c>
      <c r="K102" s="14">
        <f>SUM(K103:K104)</f>
        <v>88000</v>
      </c>
      <c r="L102" s="14">
        <f>SUM(L103:L104)</f>
        <v>73000</v>
      </c>
      <c r="M102" s="14">
        <f>SUM(M103:M104)</f>
        <v>125000</v>
      </c>
      <c r="N102" s="14">
        <f t="shared" ref="N102:O102" si="35">SUM(N103:N104)</f>
        <v>-22968.73</v>
      </c>
      <c r="O102" s="14">
        <f t="shared" si="35"/>
        <v>102031.27</v>
      </c>
      <c r="P102" s="60">
        <f t="shared" si="28"/>
        <v>151.31714698397414</v>
      </c>
      <c r="Q102" s="61">
        <f t="shared" si="28"/>
        <v>82.954545454545453</v>
      </c>
      <c r="R102" s="61">
        <f t="shared" si="28"/>
        <v>171.23287671232876</v>
      </c>
      <c r="S102" s="62">
        <f t="shared" si="28"/>
        <v>-18.374984000000001</v>
      </c>
    </row>
    <row r="103" spans="1:19" x14ac:dyDescent="0.25">
      <c r="A103" s="405"/>
      <c r="B103" s="406"/>
      <c r="C103" s="406"/>
      <c r="D103" s="406"/>
      <c r="E103" s="406"/>
      <c r="F103" s="406"/>
      <c r="G103" s="406"/>
      <c r="H103" s="25">
        <v>3132</v>
      </c>
      <c r="I103" s="15" t="s">
        <v>46</v>
      </c>
      <c r="J103" s="16">
        <v>51652</v>
      </c>
      <c r="K103" s="16">
        <v>75000</v>
      </c>
      <c r="L103" s="16">
        <v>60000</v>
      </c>
      <c r="M103" s="16">
        <f>Posebni!F18+Posebni!F577+Posebni!F609+Posebni!F625</f>
        <v>125000</v>
      </c>
      <c r="N103" s="16">
        <f>Posebni!G18+Posebni!G577+Posebni!G609+Posebni!G625</f>
        <v>-22968.73</v>
      </c>
      <c r="O103" s="16">
        <f>Posebni!H18+Posebni!H577+Posebni!H609+Posebni!H625</f>
        <v>102031.27</v>
      </c>
      <c r="P103" s="60">
        <f t="shared" si="28"/>
        <v>145.20250909935723</v>
      </c>
      <c r="Q103" s="61">
        <f t="shared" si="28"/>
        <v>80</v>
      </c>
      <c r="R103" s="61">
        <f t="shared" si="28"/>
        <v>208.33333333333334</v>
      </c>
      <c r="S103" s="62">
        <f t="shared" si="28"/>
        <v>-18.374984000000001</v>
      </c>
    </row>
    <row r="104" spans="1:19" hidden="1" x14ac:dyDescent="0.25">
      <c r="A104" s="405"/>
      <c r="B104" s="406"/>
      <c r="C104" s="406"/>
      <c r="D104" s="406"/>
      <c r="E104" s="406"/>
      <c r="F104" s="406"/>
      <c r="G104" s="406"/>
      <c r="H104" s="25">
        <v>3133</v>
      </c>
      <c r="I104" s="15" t="s">
        <v>47</v>
      </c>
      <c r="J104" s="16">
        <v>6504</v>
      </c>
      <c r="K104" s="16">
        <v>13000</v>
      </c>
      <c r="L104" s="16">
        <v>13000</v>
      </c>
      <c r="M104" s="16"/>
      <c r="N104" s="16"/>
      <c r="O104" s="16"/>
      <c r="P104" s="60">
        <f t="shared" si="28"/>
        <v>199.87699876998769</v>
      </c>
      <c r="Q104" s="61">
        <f t="shared" si="28"/>
        <v>100</v>
      </c>
      <c r="R104" s="61">
        <f t="shared" si="28"/>
        <v>0</v>
      </c>
      <c r="S104" s="62"/>
    </row>
    <row r="105" spans="1:19" s="104" customFormat="1" x14ac:dyDescent="0.25">
      <c r="A105" s="420"/>
      <c r="B105" s="421"/>
      <c r="C105" s="421"/>
      <c r="D105" s="421"/>
      <c r="E105" s="421"/>
      <c r="F105" s="421"/>
      <c r="G105" s="421"/>
      <c r="H105" s="105">
        <v>32</v>
      </c>
      <c r="I105" s="106" t="s">
        <v>48</v>
      </c>
      <c r="J105" s="107">
        <f>SUM(J106+J111+J117+J126+J128)</f>
        <v>1518759</v>
      </c>
      <c r="K105" s="107">
        <f>SUM(K106+K111+K117+K126+K128)</f>
        <v>1445000</v>
      </c>
      <c r="L105" s="107">
        <f>SUM(L106+L111+L117+L126+L128)</f>
        <v>1675000</v>
      </c>
      <c r="M105" s="107">
        <f>SUM(M106+M111+M117+M126+M128)</f>
        <v>3998000</v>
      </c>
      <c r="N105" s="107">
        <f t="shared" ref="N105" si="36">SUM(N106+N111+N117+N126+N128)</f>
        <v>-363210.4</v>
      </c>
      <c r="O105" s="107">
        <f>SUM(O106+O111+O117+O126+O128)</f>
        <v>3642539.6</v>
      </c>
      <c r="P105" s="107">
        <f>Posebni!I19+Posebni!I28+Posebni!I75+Posebni!I88+Posebni!I97+Posebni!I123+Posebni!I189+Posebni!I197+Posebni!I218+Posebni!I225+Posebni!I253+Posebni!I286+Posebni!I292+Posebni!I302+Posebni!I310+Posebni!I320+Posebni!I326+Posebni!I333+Posebni!I340+Posebni!I346+Posebni!I352+Posebni!I358+Posebni!I364+Posebni!I370+Posebni!I448+Posebni!I476+Posebni!I488+Posebni!I176+Posebni!I578+Posebni!I586+Posebni!I594</f>
        <v>2311.4334771554973</v>
      </c>
      <c r="Q105" s="107" t="e">
        <f>Posebni!#REF!+Posebni!#REF!+Posebni!#REF!+Posebni!#REF!+Posebni!#REF!+Posebni!#REF!+Posebni!#REF!+Posebni!#REF!+Posebni!#REF!+Posebni!#REF!+Posebni!#REF!+Posebni!#REF!+Posebni!#REF!+Posebni!#REF!+Posebni!#REF!+Posebni!#REF!+Posebni!#REF!+Posebni!#REF!+Posebni!#REF!+Posebni!#REF!+Posebni!#REF!+Posebni!#REF!+Posebni!#REF!+Posebni!#REF!+Posebni!#REF!+Posebni!#REF!+Posebni!#REF!+Posebni!#REF!+Posebni!#REF!+Posebni!#REF!+Posebni!#REF!</f>
        <v>#REF!</v>
      </c>
      <c r="R105" s="107">
        <f>Posebni!J19+Posebni!J28+Posebni!J75+Posebni!J88+Posebni!J97+Posebni!J123+Posebni!J189+Posebni!J197+Posebni!J218+Posebni!J225+Posebni!J253+Posebni!J286+Posebni!J292+Posebni!J302+Posebni!J310+Posebni!J320+Posebni!J326+Posebni!J333+Posebni!J340+Posebni!J346+Posebni!J352+Posebni!J358+Posebni!J364+Posebni!J370+Posebni!J448+Posebni!J476+Posebni!J488+Posebni!J176+Posebni!J578+Posebni!J586+Posebni!J594</f>
        <v>0</v>
      </c>
      <c r="S105" s="103">
        <f t="shared" si="28"/>
        <v>-9.0848024012006015</v>
      </c>
    </row>
    <row r="106" spans="1:19" s="1" customFormat="1" x14ac:dyDescent="0.25">
      <c r="A106" s="405" t="s">
        <v>377</v>
      </c>
      <c r="B106" s="406"/>
      <c r="C106" s="406"/>
      <c r="D106" s="406"/>
      <c r="E106" s="406"/>
      <c r="F106" s="406"/>
      <c r="G106" s="406"/>
      <c r="H106" s="24">
        <v>321</v>
      </c>
      <c r="I106" s="10" t="s">
        <v>49</v>
      </c>
      <c r="J106" s="14">
        <f>SUM(J107:J110)</f>
        <v>59873</v>
      </c>
      <c r="K106" s="14">
        <f>SUM(K107:K110)</f>
        <v>81000</v>
      </c>
      <c r="L106" s="14">
        <f>SUM(L107:L110)</f>
        <v>81000</v>
      </c>
      <c r="M106" s="14">
        <f>M107+M108+M109+M110</f>
        <v>61000</v>
      </c>
      <c r="N106" s="14">
        <f t="shared" ref="N106:O106" si="37">N107+N108+N109+N110</f>
        <v>-13000</v>
      </c>
      <c r="O106" s="14">
        <f t="shared" si="37"/>
        <v>48000</v>
      </c>
      <c r="P106" s="60">
        <f t="shared" si="28"/>
        <v>135.28635612045497</v>
      </c>
      <c r="Q106" s="61">
        <f t="shared" si="28"/>
        <v>100</v>
      </c>
      <c r="R106" s="61">
        <f t="shared" si="28"/>
        <v>75.308641975308646</v>
      </c>
      <c r="S106" s="62">
        <f t="shared" si="28"/>
        <v>-21.311475409836063</v>
      </c>
    </row>
    <row r="107" spans="1:19" x14ac:dyDescent="0.25">
      <c r="A107" s="405"/>
      <c r="B107" s="406"/>
      <c r="C107" s="406"/>
      <c r="D107" s="406"/>
      <c r="E107" s="406"/>
      <c r="F107" s="406"/>
      <c r="G107" s="406"/>
      <c r="H107" s="25">
        <v>3211</v>
      </c>
      <c r="I107" s="15" t="s">
        <v>50</v>
      </c>
      <c r="J107" s="16">
        <v>23045</v>
      </c>
      <c r="K107" s="16">
        <v>30000</v>
      </c>
      <c r="L107" s="16">
        <v>30000</v>
      </c>
      <c r="M107" s="16">
        <f>Posebni!F21</f>
        <v>10000</v>
      </c>
      <c r="N107" s="16">
        <f>Posebni!G21</f>
        <v>0</v>
      </c>
      <c r="O107" s="16">
        <f>Posebni!H21</f>
        <v>10000</v>
      </c>
      <c r="P107" s="60">
        <f t="shared" si="28"/>
        <v>130.18008244738556</v>
      </c>
      <c r="Q107" s="61">
        <f t="shared" si="28"/>
        <v>100</v>
      </c>
      <c r="R107" s="61">
        <f t="shared" si="28"/>
        <v>33.333333333333329</v>
      </c>
      <c r="S107" s="62">
        <f t="shared" si="28"/>
        <v>0</v>
      </c>
    </row>
    <row r="108" spans="1:19" x14ac:dyDescent="0.25">
      <c r="A108" s="405"/>
      <c r="B108" s="406"/>
      <c r="C108" s="406"/>
      <c r="D108" s="406"/>
      <c r="E108" s="406"/>
      <c r="F108" s="406"/>
      <c r="G108" s="406"/>
      <c r="H108" s="25">
        <v>3212</v>
      </c>
      <c r="I108" s="59" t="s">
        <v>156</v>
      </c>
      <c r="J108" s="16">
        <v>22400</v>
      </c>
      <c r="K108" s="16">
        <v>26000</v>
      </c>
      <c r="L108" s="16">
        <v>26000</v>
      </c>
      <c r="M108" s="16">
        <f>Posebni!F22+Posebni!F612</f>
        <v>35000</v>
      </c>
      <c r="N108" s="16">
        <f>Posebni!G22+Posebni!G612</f>
        <v>-10000</v>
      </c>
      <c r="O108" s="16">
        <f>Posebni!H22+Posebni!H612</f>
        <v>25000</v>
      </c>
      <c r="P108" s="60">
        <f t="shared" si="28"/>
        <v>116.07142857142858</v>
      </c>
      <c r="Q108" s="61">
        <f t="shared" si="28"/>
        <v>100</v>
      </c>
      <c r="R108" s="61">
        <f t="shared" si="28"/>
        <v>134.61538461538461</v>
      </c>
      <c r="S108" s="62">
        <f t="shared" si="28"/>
        <v>-28.571428571428569</v>
      </c>
    </row>
    <row r="109" spans="1:19" x14ac:dyDescent="0.25">
      <c r="A109" s="405"/>
      <c r="B109" s="406"/>
      <c r="C109" s="406"/>
      <c r="D109" s="406"/>
      <c r="E109" s="406"/>
      <c r="F109" s="406"/>
      <c r="G109" s="406"/>
      <c r="H109" s="25">
        <v>3213</v>
      </c>
      <c r="I109" s="15" t="s">
        <v>52</v>
      </c>
      <c r="J109" s="16">
        <v>3500</v>
      </c>
      <c r="K109" s="16">
        <v>10000</v>
      </c>
      <c r="L109" s="16">
        <v>10000</v>
      </c>
      <c r="M109" s="16">
        <f>Posebni!F23+Posebni!F588</f>
        <v>10000</v>
      </c>
      <c r="N109" s="16">
        <f>Posebni!G23+Posebni!G588</f>
        <v>0</v>
      </c>
      <c r="O109" s="16">
        <f>Posebni!H23+Posebni!H588</f>
        <v>10000</v>
      </c>
      <c r="P109" s="60">
        <f t="shared" si="28"/>
        <v>285.71428571428572</v>
      </c>
      <c r="Q109" s="61">
        <f t="shared" si="28"/>
        <v>100</v>
      </c>
      <c r="R109" s="61">
        <f t="shared" si="28"/>
        <v>100</v>
      </c>
      <c r="S109" s="62">
        <f t="shared" si="28"/>
        <v>0</v>
      </c>
    </row>
    <row r="110" spans="1:19" x14ac:dyDescent="0.25">
      <c r="A110" s="405"/>
      <c r="B110" s="406"/>
      <c r="C110" s="406"/>
      <c r="D110" s="406"/>
      <c r="E110" s="406"/>
      <c r="F110" s="406"/>
      <c r="G110" s="406"/>
      <c r="H110" s="25">
        <v>3214</v>
      </c>
      <c r="I110" s="15" t="s">
        <v>145</v>
      </c>
      <c r="J110" s="16">
        <v>10928</v>
      </c>
      <c r="K110" s="16">
        <v>15000</v>
      </c>
      <c r="L110" s="16">
        <v>15000</v>
      </c>
      <c r="M110" s="16">
        <f>Posebni!F24+Posebni!F580+Posebni!F628</f>
        <v>6000</v>
      </c>
      <c r="N110" s="16">
        <f>Posebni!G24+Posebni!G580+Posebni!G628</f>
        <v>-3000</v>
      </c>
      <c r="O110" s="16">
        <f>Posebni!H24+Posebni!H580+Posebni!H628</f>
        <v>3000</v>
      </c>
      <c r="P110" s="60">
        <f t="shared" si="28"/>
        <v>137.26207906295753</v>
      </c>
      <c r="Q110" s="61">
        <f t="shared" si="28"/>
        <v>100</v>
      </c>
      <c r="R110" s="61">
        <f t="shared" si="28"/>
        <v>40</v>
      </c>
      <c r="S110" s="62">
        <f t="shared" si="28"/>
        <v>-50</v>
      </c>
    </row>
    <row r="111" spans="1:19" s="1" customFormat="1" x14ac:dyDescent="0.25">
      <c r="A111" s="405" t="s">
        <v>377</v>
      </c>
      <c r="B111" s="406"/>
      <c r="C111" s="406"/>
      <c r="D111" s="406"/>
      <c r="E111" s="406"/>
      <c r="F111" s="406"/>
      <c r="G111" s="406"/>
      <c r="H111" s="24">
        <v>322</v>
      </c>
      <c r="I111" s="10" t="s">
        <v>53</v>
      </c>
      <c r="J111" s="14">
        <f>SUM(J112:J116)</f>
        <v>281981</v>
      </c>
      <c r="K111" s="14">
        <f>SUM(K112:K116)</f>
        <v>293000</v>
      </c>
      <c r="L111" s="14">
        <f>SUM(L112:L116)</f>
        <v>310000</v>
      </c>
      <c r="M111" s="14">
        <f>SUM(M112:M116)</f>
        <v>402000</v>
      </c>
      <c r="N111" s="14">
        <f t="shared" ref="N111:O111" si="38">SUM(N112:N116)</f>
        <v>-127185.4</v>
      </c>
      <c r="O111" s="14">
        <f t="shared" si="38"/>
        <v>282564.59999999998</v>
      </c>
      <c r="P111" s="60">
        <f t="shared" si="28"/>
        <v>103.90771009394251</v>
      </c>
      <c r="Q111" s="61">
        <f t="shared" si="28"/>
        <v>105.80204778156997</v>
      </c>
      <c r="R111" s="61">
        <f t="shared" si="28"/>
        <v>129.67741935483872</v>
      </c>
      <c r="S111" s="62">
        <f t="shared" si="28"/>
        <v>-31.638159203980099</v>
      </c>
    </row>
    <row r="112" spans="1:19" x14ac:dyDescent="0.25">
      <c r="A112" s="405"/>
      <c r="B112" s="406"/>
      <c r="C112" s="406"/>
      <c r="D112" s="406"/>
      <c r="E112" s="406"/>
      <c r="F112" s="406"/>
      <c r="G112" s="406"/>
      <c r="H112" s="25">
        <v>3221</v>
      </c>
      <c r="I112" s="15" t="s">
        <v>54</v>
      </c>
      <c r="J112" s="16">
        <v>5612</v>
      </c>
      <c r="K112" s="16">
        <v>15000</v>
      </c>
      <c r="L112" s="16">
        <v>15000</v>
      </c>
      <c r="M112" s="16">
        <f>Posebni!F30+Posebni!F582+Posebni!F631</f>
        <v>30000</v>
      </c>
      <c r="N112" s="16">
        <f>Posebni!G30+Posebni!G582+Posebni!G631</f>
        <v>8064.6</v>
      </c>
      <c r="O112" s="16">
        <f>Posebni!H30+Posebni!H582+Posebni!H630</f>
        <v>45814.6</v>
      </c>
      <c r="P112" s="60">
        <f t="shared" si="28"/>
        <v>267.28439059158944</v>
      </c>
      <c r="Q112" s="61">
        <f t="shared" si="28"/>
        <v>100</v>
      </c>
      <c r="R112" s="61">
        <f t="shared" si="28"/>
        <v>200</v>
      </c>
      <c r="S112" s="62">
        <f t="shared" si="28"/>
        <v>26.882000000000001</v>
      </c>
    </row>
    <row r="113" spans="1:19" x14ac:dyDescent="0.25">
      <c r="A113" s="405"/>
      <c r="B113" s="406"/>
      <c r="C113" s="406"/>
      <c r="D113" s="406"/>
      <c r="E113" s="406"/>
      <c r="F113" s="406"/>
      <c r="G113" s="406"/>
      <c r="H113" s="25">
        <v>3223</v>
      </c>
      <c r="I113" s="15" t="s">
        <v>55</v>
      </c>
      <c r="J113" s="16">
        <v>251496</v>
      </c>
      <c r="K113" s="16">
        <v>250000</v>
      </c>
      <c r="L113" s="16">
        <v>250000</v>
      </c>
      <c r="M113" s="16">
        <f>Posebni!F304+Posebni!F31</f>
        <v>175000</v>
      </c>
      <c r="N113" s="16">
        <f>Posebni!G304+Posebni!G31</f>
        <v>0</v>
      </c>
      <c r="O113" s="16">
        <f>Posebni!H304+Posebni!H31</f>
        <v>175000</v>
      </c>
      <c r="P113" s="60">
        <f t="shared" si="28"/>
        <v>99.405159525400009</v>
      </c>
      <c r="Q113" s="61">
        <f t="shared" si="28"/>
        <v>100</v>
      </c>
      <c r="R113" s="61">
        <f t="shared" si="28"/>
        <v>70</v>
      </c>
      <c r="S113" s="62">
        <f t="shared" si="28"/>
        <v>0</v>
      </c>
    </row>
    <row r="114" spans="1:19" x14ac:dyDescent="0.25">
      <c r="A114" s="405"/>
      <c r="B114" s="406"/>
      <c r="C114" s="406"/>
      <c r="D114" s="406"/>
      <c r="E114" s="406"/>
      <c r="F114" s="406"/>
      <c r="G114" s="406"/>
      <c r="H114" s="25">
        <v>3224</v>
      </c>
      <c r="I114" s="15" t="s">
        <v>157</v>
      </c>
      <c r="J114" s="16">
        <v>21072</v>
      </c>
      <c r="K114" s="16">
        <v>20000</v>
      </c>
      <c r="L114" s="16">
        <v>30000</v>
      </c>
      <c r="M114" s="16">
        <f>Posebni!F32+Posebni!F450</f>
        <v>32000</v>
      </c>
      <c r="N114" s="16">
        <f>Posebni!G32+Posebni!G450</f>
        <v>-31000</v>
      </c>
      <c r="O114" s="16">
        <f>Posebni!H32+Posebni!H450</f>
        <v>1000</v>
      </c>
      <c r="P114" s="60">
        <f t="shared" si="28"/>
        <v>94.912680334092641</v>
      </c>
      <c r="Q114" s="61">
        <f t="shared" si="28"/>
        <v>150</v>
      </c>
      <c r="R114" s="61">
        <f t="shared" si="28"/>
        <v>106.66666666666667</v>
      </c>
      <c r="S114" s="62">
        <f t="shared" si="28"/>
        <v>-96.875</v>
      </c>
    </row>
    <row r="115" spans="1:19" x14ac:dyDescent="0.25">
      <c r="A115" s="405"/>
      <c r="B115" s="406"/>
      <c r="C115" s="406"/>
      <c r="D115" s="406"/>
      <c r="E115" s="406"/>
      <c r="F115" s="406"/>
      <c r="G115" s="406"/>
      <c r="H115" s="25">
        <v>3225</v>
      </c>
      <c r="I115" s="15" t="s">
        <v>56</v>
      </c>
      <c r="J115" s="16">
        <v>3801</v>
      </c>
      <c r="K115" s="16">
        <v>8000</v>
      </c>
      <c r="L115" s="16">
        <v>15000</v>
      </c>
      <c r="M115" s="16">
        <f>Posebni!F33+Posebni!F294+Posebni!F372+Posebni!F631</f>
        <v>145000</v>
      </c>
      <c r="N115" s="16">
        <f>Posebni!G33+Posebni!G294+Posebni!G372+Posebni!G631</f>
        <v>-84250</v>
      </c>
      <c r="O115" s="16">
        <f>Posebni!H33+Posebni!H294+Posebni!H372+Posebni!H631</f>
        <v>60750</v>
      </c>
      <c r="P115" s="60">
        <f t="shared" si="28"/>
        <v>210.47092870297291</v>
      </c>
      <c r="Q115" s="61">
        <f t="shared" si="28"/>
        <v>187.5</v>
      </c>
      <c r="R115" s="61">
        <f t="shared" si="28"/>
        <v>966.66666666666663</v>
      </c>
      <c r="S115" s="62">
        <f t="shared" si="28"/>
        <v>-58.103448275862071</v>
      </c>
    </row>
    <row r="116" spans="1:19" x14ac:dyDescent="0.25">
      <c r="A116" s="405"/>
      <c r="B116" s="406"/>
      <c r="C116" s="406"/>
      <c r="D116" s="406"/>
      <c r="E116" s="406"/>
      <c r="F116" s="406"/>
      <c r="G116" s="406"/>
      <c r="H116" s="25">
        <v>3227</v>
      </c>
      <c r="I116" s="15" t="s">
        <v>136</v>
      </c>
      <c r="J116" s="16">
        <v>0</v>
      </c>
      <c r="K116" s="16">
        <v>0</v>
      </c>
      <c r="L116" s="16">
        <v>0</v>
      </c>
      <c r="M116" s="16">
        <f>Posebni!F34+Posebni!F220</f>
        <v>20000</v>
      </c>
      <c r="N116" s="16">
        <f>Posebni!G34+Posebni!G220</f>
        <v>-20000</v>
      </c>
      <c r="O116" s="16">
        <f>Posebni!H34+Posebni!H220</f>
        <v>0</v>
      </c>
      <c r="P116" s="60">
        <v>0</v>
      </c>
      <c r="Q116" s="61">
        <v>0</v>
      </c>
      <c r="R116" s="61">
        <v>0</v>
      </c>
      <c r="S116" s="62">
        <v>0</v>
      </c>
    </row>
    <row r="117" spans="1:19" s="1" customFormat="1" x14ac:dyDescent="0.25">
      <c r="A117" s="405" t="s">
        <v>377</v>
      </c>
      <c r="B117" s="406"/>
      <c r="C117" s="406" t="s">
        <v>379</v>
      </c>
      <c r="D117" s="406" t="s">
        <v>380</v>
      </c>
      <c r="E117" s="406"/>
      <c r="F117" s="406" t="s">
        <v>382</v>
      </c>
      <c r="G117" s="406"/>
      <c r="H117" s="24">
        <v>323</v>
      </c>
      <c r="I117" s="10" t="s">
        <v>57</v>
      </c>
      <c r="J117" s="14">
        <f>SUM(J118:J125)</f>
        <v>913407</v>
      </c>
      <c r="K117" s="14">
        <f>SUM(K118:K125)</f>
        <v>896000</v>
      </c>
      <c r="L117" s="14">
        <f>SUM(L118:L125)</f>
        <v>1059000</v>
      </c>
      <c r="M117" s="14">
        <f>SUM(M118:M125)</f>
        <v>3237000</v>
      </c>
      <c r="N117" s="14">
        <f t="shared" ref="N117:O117" si="39">SUM(N118:N125)</f>
        <v>-207025</v>
      </c>
      <c r="O117" s="14">
        <f t="shared" si="39"/>
        <v>3029975</v>
      </c>
      <c r="P117" s="60">
        <f t="shared" si="28"/>
        <v>98.094277797301757</v>
      </c>
      <c r="Q117" s="61">
        <f t="shared" si="28"/>
        <v>118.19196428571428</v>
      </c>
      <c r="R117" s="61">
        <f t="shared" si="28"/>
        <v>305.66572237960344</v>
      </c>
      <c r="S117" s="62">
        <f t="shared" si="28"/>
        <v>-6.3955823293172687</v>
      </c>
    </row>
    <row r="118" spans="1:19" x14ac:dyDescent="0.25">
      <c r="A118" s="405"/>
      <c r="B118" s="406"/>
      <c r="C118" s="406"/>
      <c r="D118" s="406"/>
      <c r="E118" s="406"/>
      <c r="F118" s="406"/>
      <c r="G118" s="406"/>
      <c r="H118" s="25">
        <v>3231</v>
      </c>
      <c r="I118" s="15" t="s">
        <v>58</v>
      </c>
      <c r="J118" s="16">
        <v>32822</v>
      </c>
      <c r="K118" s="16">
        <v>35000</v>
      </c>
      <c r="L118" s="16">
        <v>35000</v>
      </c>
      <c r="M118" s="16">
        <f>Posebni!F36</f>
        <v>35000</v>
      </c>
      <c r="N118" s="16">
        <f>Posebni!G36</f>
        <v>5000</v>
      </c>
      <c r="O118" s="16">
        <f>Posebni!H36</f>
        <v>40000</v>
      </c>
      <c r="P118" s="16">
        <f>Posebni!I36</f>
        <v>114.28571428571428</v>
      </c>
      <c r="Q118" s="16">
        <f>Posebni!J36</f>
        <v>0</v>
      </c>
      <c r="R118" s="16">
        <f>Posebni!K36</f>
        <v>0</v>
      </c>
      <c r="S118" s="62">
        <f t="shared" si="28"/>
        <v>14.285714285714285</v>
      </c>
    </row>
    <row r="119" spans="1:19" x14ac:dyDescent="0.25">
      <c r="A119" s="405"/>
      <c r="B119" s="406"/>
      <c r="C119" s="406"/>
      <c r="D119" s="406"/>
      <c r="E119" s="406"/>
      <c r="F119" s="406"/>
      <c r="G119" s="406"/>
      <c r="H119" s="25">
        <v>3232</v>
      </c>
      <c r="I119" s="15" t="s">
        <v>59</v>
      </c>
      <c r="J119" s="16">
        <v>498251</v>
      </c>
      <c r="K119" s="16">
        <v>500000</v>
      </c>
      <c r="L119" s="16">
        <v>600000</v>
      </c>
      <c r="M119" s="16">
        <f>Posebni!F37+Posebni!F306+Posebni!F313+Posebni!F322+Posebni!F328+Posebni!F329+Posebni!F335+Posebni!F336+Posebni!F342+Posebni!F348+Posebni!F354+Posebni!F360+Posebni!F366+Posebni!F452+Posebni!F478+Posebni!F490+Posebni!F517+Posebni!F518</f>
        <v>2427000</v>
      </c>
      <c r="N119" s="16">
        <f>Posebni!G37+Posebni!G306+Posebni!G313+Posebni!G322+Posebni!G328+Posebni!G329+Posebni!G335+Posebni!G336+Posebni!G342+Posebni!G348+Posebni!G354+Posebni!G360+Posebni!G366+Posebni!G452+Posebni!G478+Posebni!G490+Posebni!G517+Posebni!G518</f>
        <v>-132000</v>
      </c>
      <c r="O119" s="16">
        <f>Posebni!H37+Posebni!H306+Posebni!H313+Posebni!H322+Posebni!H328+Posebni!H329+Posebni!H335+Posebni!H336+Posebni!H342+Posebni!H348+Posebni!H354+Posebni!H360+Posebni!H366+Posebni!H452+Posebni!H478+Posebni!H490+Posebni!H517+Posebni!H518</f>
        <v>2295000</v>
      </c>
      <c r="P119" s="60">
        <f t="shared" si="28"/>
        <v>100.35102789557872</v>
      </c>
      <c r="Q119" s="61">
        <f t="shared" si="28"/>
        <v>120</v>
      </c>
      <c r="R119" s="61">
        <f t="shared" si="28"/>
        <v>404.5</v>
      </c>
      <c r="S119" s="62">
        <f t="shared" si="28"/>
        <v>-5.4388133498145859</v>
      </c>
    </row>
    <row r="120" spans="1:19" x14ac:dyDescent="0.25">
      <c r="A120" s="405"/>
      <c r="B120" s="406"/>
      <c r="C120" s="406"/>
      <c r="D120" s="406"/>
      <c r="E120" s="406"/>
      <c r="F120" s="406"/>
      <c r="G120" s="406"/>
      <c r="H120" s="25">
        <v>3233</v>
      </c>
      <c r="I120" s="15" t="s">
        <v>60</v>
      </c>
      <c r="J120" s="16">
        <v>76081</v>
      </c>
      <c r="K120" s="16">
        <v>30000</v>
      </c>
      <c r="L120" s="16">
        <v>30000</v>
      </c>
      <c r="M120" s="16">
        <f>Posebni!F38+Posebni!F255+Posebni!F596+Posebni!F643</f>
        <v>40000</v>
      </c>
      <c r="N120" s="16">
        <f>Posebni!G38+Posebni!G255+Posebni!G596+Posebni!G643</f>
        <v>-14650</v>
      </c>
      <c r="O120" s="16">
        <f>Posebni!H38+Posebni!H255+Posebni!H596+Posebni!H643</f>
        <v>25350</v>
      </c>
      <c r="P120" s="60">
        <f t="shared" si="28"/>
        <v>39.431658364111932</v>
      </c>
      <c r="Q120" s="61">
        <f t="shared" si="28"/>
        <v>100</v>
      </c>
      <c r="R120" s="61">
        <f t="shared" si="28"/>
        <v>133.33333333333331</v>
      </c>
      <c r="S120" s="62">
        <f t="shared" si="28"/>
        <v>-36.625</v>
      </c>
    </row>
    <row r="121" spans="1:19" x14ac:dyDescent="0.25">
      <c r="A121" s="405"/>
      <c r="B121" s="406"/>
      <c r="C121" s="406"/>
      <c r="D121" s="406"/>
      <c r="E121" s="406"/>
      <c r="F121" s="406"/>
      <c r="G121" s="406"/>
      <c r="H121" s="25">
        <v>3234</v>
      </c>
      <c r="I121" s="15" t="s">
        <v>61</v>
      </c>
      <c r="J121" s="16">
        <v>148075</v>
      </c>
      <c r="K121" s="16">
        <v>120000</v>
      </c>
      <c r="L121" s="16">
        <v>150000</v>
      </c>
      <c r="M121" s="16">
        <f>Posebni!F39+Posebni!F178+Posebni!F288+Posebni!F312</f>
        <v>230000</v>
      </c>
      <c r="N121" s="16">
        <f>Posebni!G39+Posebni!G178+Posebni!G288+Posebni!G312</f>
        <v>14000</v>
      </c>
      <c r="O121" s="16">
        <f>Posebni!H39+Posebni!H178+Posebni!H288+Posebni!H312</f>
        <v>244000</v>
      </c>
      <c r="P121" s="60">
        <f t="shared" si="28"/>
        <v>81.040013506668913</v>
      </c>
      <c r="Q121" s="61">
        <f t="shared" si="28"/>
        <v>125</v>
      </c>
      <c r="R121" s="61">
        <f t="shared" si="28"/>
        <v>153.33333333333334</v>
      </c>
      <c r="S121" s="62">
        <f t="shared" si="28"/>
        <v>6.0869565217391308</v>
      </c>
    </row>
    <row r="122" spans="1:19" x14ac:dyDescent="0.25">
      <c r="A122" s="405"/>
      <c r="B122" s="406"/>
      <c r="C122" s="406"/>
      <c r="D122" s="406"/>
      <c r="E122" s="406"/>
      <c r="F122" s="406"/>
      <c r="G122" s="406"/>
      <c r="H122" s="25">
        <v>3236</v>
      </c>
      <c r="I122" s="15" t="s">
        <v>62</v>
      </c>
      <c r="J122" s="16">
        <v>0</v>
      </c>
      <c r="K122" s="16">
        <v>1000</v>
      </c>
      <c r="L122" s="16">
        <v>1000</v>
      </c>
      <c r="M122" s="16">
        <f>Posebni!F40+Posebni!F191+Posebni!F192</f>
        <v>23000</v>
      </c>
      <c r="N122" s="16">
        <f>Posebni!G40+Posebni!G191+Posebni!G192</f>
        <v>-21000</v>
      </c>
      <c r="O122" s="16">
        <f>Posebni!H40+Posebni!H191+Posebni!H192</f>
        <v>2000</v>
      </c>
      <c r="P122" s="60">
        <v>0</v>
      </c>
      <c r="Q122" s="61">
        <f t="shared" si="28"/>
        <v>100</v>
      </c>
      <c r="R122" s="61">
        <f t="shared" si="28"/>
        <v>2300</v>
      </c>
      <c r="S122" s="62">
        <f t="shared" si="28"/>
        <v>-91.304347826086953</v>
      </c>
    </row>
    <row r="123" spans="1:19" x14ac:dyDescent="0.25">
      <c r="A123" s="405"/>
      <c r="B123" s="406"/>
      <c r="C123" s="406"/>
      <c r="D123" s="406"/>
      <c r="E123" s="406"/>
      <c r="F123" s="406"/>
      <c r="G123" s="406"/>
      <c r="H123" s="25">
        <v>3237</v>
      </c>
      <c r="I123" s="15" t="s">
        <v>63</v>
      </c>
      <c r="J123" s="16">
        <v>134917</v>
      </c>
      <c r="K123" s="16">
        <v>180000</v>
      </c>
      <c r="L123" s="16">
        <v>200000</v>
      </c>
      <c r="M123" s="16">
        <f>Posebni!F41+Posebni!F77+Posebni!F125+Posebni!F227+Posebni!F228+Posebni!F590</f>
        <v>330000</v>
      </c>
      <c r="N123" s="16">
        <f>Posebni!G41+Posebni!G77+Posebni!G125+Posebni!G227+Posebni!G228+Posebni!G590</f>
        <v>-74375</v>
      </c>
      <c r="O123" s="16">
        <f>Posebni!H41+Posebni!H77+Posebni!H125+Posebni!H227+Posebni!H228+Posebni!H590</f>
        <v>255625</v>
      </c>
      <c r="P123" s="60">
        <f t="shared" si="28"/>
        <v>133.41535907261502</v>
      </c>
      <c r="Q123" s="61">
        <f t="shared" si="28"/>
        <v>111.11111111111111</v>
      </c>
      <c r="R123" s="61">
        <f t="shared" si="28"/>
        <v>165</v>
      </c>
      <c r="S123" s="62">
        <f t="shared" si="28"/>
        <v>-22.537878787878789</v>
      </c>
    </row>
    <row r="124" spans="1:19" x14ac:dyDescent="0.25">
      <c r="A124" s="405"/>
      <c r="B124" s="406"/>
      <c r="C124" s="406"/>
      <c r="D124" s="406"/>
      <c r="E124" s="406"/>
      <c r="F124" s="406"/>
      <c r="G124" s="406"/>
      <c r="H124" s="25">
        <v>3238</v>
      </c>
      <c r="I124" s="15" t="s">
        <v>64</v>
      </c>
      <c r="J124" s="16">
        <v>3376</v>
      </c>
      <c r="K124" s="16">
        <v>5000</v>
      </c>
      <c r="L124" s="16">
        <v>13000</v>
      </c>
      <c r="M124" s="16">
        <f>Posebni!F42</f>
        <v>15000</v>
      </c>
      <c r="N124" s="16">
        <f>Posebni!G42</f>
        <v>10000</v>
      </c>
      <c r="O124" s="16">
        <f>Posebni!H42</f>
        <v>25000</v>
      </c>
      <c r="P124" s="60">
        <f t="shared" si="28"/>
        <v>148.10426540284359</v>
      </c>
      <c r="Q124" s="61">
        <f t="shared" si="28"/>
        <v>260</v>
      </c>
      <c r="R124" s="61">
        <f t="shared" si="28"/>
        <v>115.38461538461537</v>
      </c>
      <c r="S124" s="62">
        <f t="shared" si="28"/>
        <v>66.666666666666657</v>
      </c>
    </row>
    <row r="125" spans="1:19" x14ac:dyDescent="0.25">
      <c r="A125" s="405"/>
      <c r="B125" s="406"/>
      <c r="C125" s="406"/>
      <c r="D125" s="406"/>
      <c r="E125" s="406"/>
      <c r="F125" s="406"/>
      <c r="G125" s="406"/>
      <c r="H125" s="25">
        <v>3239</v>
      </c>
      <c r="I125" s="15" t="s">
        <v>65</v>
      </c>
      <c r="J125" s="16">
        <v>19885</v>
      </c>
      <c r="K125" s="16">
        <v>25000</v>
      </c>
      <c r="L125" s="16">
        <v>30000</v>
      </c>
      <c r="M125" s="16">
        <f>Posebni!F43+Posebni!F99+Posebni!F199+Posebni!F256+Posebni!F374</f>
        <v>137000</v>
      </c>
      <c r="N125" s="16">
        <f>Posebni!G43+Posebni!G99+Posebni!G199+Posebni!G256+Posebni!G374</f>
        <v>6000</v>
      </c>
      <c r="O125" s="16">
        <f>Posebni!H43+Posebni!H99+Posebni!H199+Posebni!H256+Posebni!H374</f>
        <v>143000</v>
      </c>
      <c r="P125" s="60">
        <f t="shared" si="28"/>
        <v>125.72290671360322</v>
      </c>
      <c r="Q125" s="61">
        <f t="shared" si="28"/>
        <v>120</v>
      </c>
      <c r="R125" s="61">
        <f t="shared" si="28"/>
        <v>456.66666666666663</v>
      </c>
      <c r="S125" s="62">
        <f t="shared" si="28"/>
        <v>4.3795620437956204</v>
      </c>
    </row>
    <row r="126" spans="1:19" s="29" customFormat="1" x14ac:dyDescent="0.25">
      <c r="A126" s="405" t="s">
        <v>377</v>
      </c>
      <c r="B126" s="406"/>
      <c r="C126" s="406"/>
      <c r="D126" s="406"/>
      <c r="E126" s="406"/>
      <c r="F126" s="406"/>
      <c r="G126" s="406"/>
      <c r="H126" s="28">
        <v>324</v>
      </c>
      <c r="I126" s="386" t="s">
        <v>368</v>
      </c>
      <c r="J126" s="30">
        <f>SUM(J127)</f>
        <v>0</v>
      </c>
      <c r="K126" s="30">
        <f>SUM(K127)</f>
        <v>1000</v>
      </c>
      <c r="L126" s="30">
        <f>SUM(L127)</f>
        <v>1000</v>
      </c>
      <c r="M126" s="30">
        <f>SUM(M127)</f>
        <v>25000</v>
      </c>
      <c r="N126" s="30">
        <f t="shared" ref="N126:O126" si="40">SUM(N127)</f>
        <v>8000</v>
      </c>
      <c r="O126" s="30">
        <f t="shared" si="40"/>
        <v>33000</v>
      </c>
      <c r="P126" s="60">
        <v>0</v>
      </c>
      <c r="Q126" s="61">
        <f t="shared" si="28"/>
        <v>100</v>
      </c>
      <c r="R126" s="61">
        <f t="shared" si="28"/>
        <v>2500</v>
      </c>
      <c r="S126" s="62">
        <f t="shared" si="28"/>
        <v>32</v>
      </c>
    </row>
    <row r="127" spans="1:19" x14ac:dyDescent="0.25">
      <c r="A127" s="405"/>
      <c r="B127" s="406"/>
      <c r="C127" s="406"/>
      <c r="D127" s="406"/>
      <c r="E127" s="406"/>
      <c r="F127" s="406"/>
      <c r="G127" s="406"/>
      <c r="H127" s="27">
        <v>3241</v>
      </c>
      <c r="I127" s="12" t="s">
        <v>146</v>
      </c>
      <c r="J127" s="16">
        <v>0</v>
      </c>
      <c r="K127" s="16">
        <v>1000</v>
      </c>
      <c r="L127" s="16">
        <v>1000</v>
      </c>
      <c r="M127" s="16">
        <f>Posebni!F45</f>
        <v>25000</v>
      </c>
      <c r="N127" s="16">
        <f>Posebni!G45</f>
        <v>8000</v>
      </c>
      <c r="O127" s="16">
        <f>Posebni!H45</f>
        <v>33000</v>
      </c>
      <c r="P127" s="60">
        <v>0</v>
      </c>
      <c r="Q127" s="61">
        <f t="shared" si="28"/>
        <v>100</v>
      </c>
      <c r="R127" s="61">
        <f t="shared" si="28"/>
        <v>2500</v>
      </c>
      <c r="S127" s="62">
        <f t="shared" si="28"/>
        <v>32</v>
      </c>
    </row>
    <row r="128" spans="1:19" s="1" customFormat="1" x14ac:dyDescent="0.25">
      <c r="A128" s="405" t="s">
        <v>377</v>
      </c>
      <c r="B128" s="406"/>
      <c r="C128" s="406"/>
      <c r="D128" s="406"/>
      <c r="E128" s="406"/>
      <c r="F128" s="406"/>
      <c r="G128" s="406"/>
      <c r="H128" s="24">
        <v>329</v>
      </c>
      <c r="I128" s="10" t="s">
        <v>66</v>
      </c>
      <c r="J128" s="14">
        <f>SUM(J129:J134)</f>
        <v>263498</v>
      </c>
      <c r="K128" s="14">
        <f>SUM(K129:K134)</f>
        <v>174000</v>
      </c>
      <c r="L128" s="14">
        <f>SUM(L129:L134)</f>
        <v>224000</v>
      </c>
      <c r="M128" s="14">
        <f>SUM(M129:M134)</f>
        <v>273000</v>
      </c>
      <c r="N128" s="14">
        <f t="shared" ref="N128:O128" si="41">SUM(N129:N134)</f>
        <v>-24000</v>
      </c>
      <c r="O128" s="14">
        <f t="shared" si="41"/>
        <v>249000</v>
      </c>
      <c r="P128" s="60">
        <f t="shared" si="28"/>
        <v>66.034656809539342</v>
      </c>
      <c r="Q128" s="61">
        <f t="shared" si="28"/>
        <v>128.73563218390805</v>
      </c>
      <c r="R128" s="61">
        <f t="shared" si="28"/>
        <v>121.875</v>
      </c>
      <c r="S128" s="62">
        <f t="shared" si="28"/>
        <v>-8.791208791208792</v>
      </c>
    </row>
    <row r="129" spans="1:19" x14ac:dyDescent="0.25">
      <c r="A129" s="405"/>
      <c r="B129" s="406"/>
      <c r="C129" s="406"/>
      <c r="D129" s="406"/>
      <c r="E129" s="406"/>
      <c r="F129" s="406"/>
      <c r="G129" s="406"/>
      <c r="H129" s="25">
        <v>3291</v>
      </c>
      <c r="I129" s="59" t="s">
        <v>348</v>
      </c>
      <c r="J129" s="16">
        <v>139148</v>
      </c>
      <c r="K129" s="16">
        <v>50000</v>
      </c>
      <c r="L129" s="16">
        <v>100000</v>
      </c>
      <c r="M129" s="16">
        <f>Posebni!F90+Posebni!F101</f>
        <v>140000</v>
      </c>
      <c r="N129" s="16">
        <f>Posebni!G90+Posebni!G101</f>
        <v>0</v>
      </c>
      <c r="O129" s="16">
        <f>Posebni!H90+Posebni!H101</f>
        <v>140000</v>
      </c>
      <c r="P129" s="60">
        <f t="shared" si="28"/>
        <v>35.932963463362746</v>
      </c>
      <c r="Q129" s="61">
        <f t="shared" si="28"/>
        <v>200</v>
      </c>
      <c r="R129" s="61">
        <f t="shared" si="28"/>
        <v>140</v>
      </c>
      <c r="S129" s="62">
        <f t="shared" si="28"/>
        <v>0</v>
      </c>
    </row>
    <row r="130" spans="1:19" x14ac:dyDescent="0.25">
      <c r="A130" s="405"/>
      <c r="B130" s="406"/>
      <c r="C130" s="406"/>
      <c r="D130" s="406"/>
      <c r="E130" s="406"/>
      <c r="F130" s="406"/>
      <c r="G130" s="406"/>
      <c r="H130" s="25">
        <v>3292</v>
      </c>
      <c r="I130" s="15" t="s">
        <v>68</v>
      </c>
      <c r="J130" s="16">
        <v>11718</v>
      </c>
      <c r="K130" s="16">
        <v>12000</v>
      </c>
      <c r="L130" s="16">
        <v>12000</v>
      </c>
      <c r="M130" s="16">
        <f>Posebni!F47</f>
        <v>10000</v>
      </c>
      <c r="N130" s="16">
        <f>Posebni!G47</f>
        <v>-10000</v>
      </c>
      <c r="O130" s="16">
        <f>Posebni!H47</f>
        <v>0</v>
      </c>
      <c r="P130" s="60">
        <f t="shared" si="28"/>
        <v>102.40655401945725</v>
      </c>
      <c r="Q130" s="61">
        <f t="shared" si="28"/>
        <v>100</v>
      </c>
      <c r="R130" s="61">
        <f t="shared" si="28"/>
        <v>83.333333333333343</v>
      </c>
      <c r="S130" s="62">
        <f t="shared" si="28"/>
        <v>-100</v>
      </c>
    </row>
    <row r="131" spans="1:19" x14ac:dyDescent="0.25">
      <c r="A131" s="405"/>
      <c r="B131" s="406"/>
      <c r="C131" s="406"/>
      <c r="D131" s="406"/>
      <c r="E131" s="406"/>
      <c r="F131" s="406"/>
      <c r="G131" s="406"/>
      <c r="H131" s="25">
        <v>3293</v>
      </c>
      <c r="I131" s="15" t="s">
        <v>69</v>
      </c>
      <c r="J131" s="16">
        <v>79821</v>
      </c>
      <c r="K131" s="16">
        <v>80000</v>
      </c>
      <c r="L131" s="16">
        <v>80000</v>
      </c>
      <c r="M131" s="16">
        <f>Posebni!F48+Posebni!F91+Posebni!F258+Posebni!F598+Posebni!F645</f>
        <v>41000</v>
      </c>
      <c r="N131" s="16">
        <f>Posebni!G48+Posebni!G91+Posebni!G258+Posebni!G598+Posebni!G645</f>
        <v>-2500</v>
      </c>
      <c r="O131" s="16">
        <f>Posebni!H48+Posebni!H91+Posebni!H258+Posebni!H598+Posebni!H645</f>
        <v>38500</v>
      </c>
      <c r="P131" s="60">
        <f t="shared" si="28"/>
        <v>100.22425176332044</v>
      </c>
      <c r="Q131" s="61">
        <f t="shared" si="28"/>
        <v>100</v>
      </c>
      <c r="R131" s="61">
        <f t="shared" si="28"/>
        <v>51.249999999999993</v>
      </c>
      <c r="S131" s="62">
        <f t="shared" si="28"/>
        <v>-6.0975609756097562</v>
      </c>
    </row>
    <row r="132" spans="1:19" x14ac:dyDescent="0.25">
      <c r="A132" s="405"/>
      <c r="B132" s="406"/>
      <c r="C132" s="406"/>
      <c r="D132" s="406"/>
      <c r="E132" s="406"/>
      <c r="F132" s="406"/>
      <c r="G132" s="406"/>
      <c r="H132" s="25">
        <v>3294</v>
      </c>
      <c r="I132" s="15" t="s">
        <v>70</v>
      </c>
      <c r="J132" s="16">
        <v>2859</v>
      </c>
      <c r="K132" s="16">
        <v>4000</v>
      </c>
      <c r="L132" s="16">
        <v>4000</v>
      </c>
      <c r="M132" s="16">
        <f>Posebni!F92</f>
        <v>30000</v>
      </c>
      <c r="N132" s="16">
        <f>Posebni!G92</f>
        <v>-4500</v>
      </c>
      <c r="O132" s="16">
        <f>Posebni!H92</f>
        <v>25500</v>
      </c>
      <c r="P132" s="60">
        <f t="shared" si="28"/>
        <v>139.90905911157748</v>
      </c>
      <c r="Q132" s="61">
        <f t="shared" si="28"/>
        <v>100</v>
      </c>
      <c r="R132" s="61">
        <f t="shared" si="28"/>
        <v>750</v>
      </c>
      <c r="S132" s="62">
        <f t="shared" si="28"/>
        <v>-15</v>
      </c>
    </row>
    <row r="133" spans="1:19" x14ac:dyDescent="0.25">
      <c r="A133" s="405"/>
      <c r="B133" s="406"/>
      <c r="C133" s="406"/>
      <c r="D133" s="406"/>
      <c r="E133" s="406"/>
      <c r="F133" s="406"/>
      <c r="G133" s="406"/>
      <c r="H133" s="25">
        <v>3295</v>
      </c>
      <c r="I133" s="15" t="s">
        <v>132</v>
      </c>
      <c r="J133" s="16">
        <v>1243</v>
      </c>
      <c r="K133" s="16">
        <v>4000</v>
      </c>
      <c r="L133" s="16">
        <v>4000</v>
      </c>
      <c r="M133" s="16">
        <f>Posebni!F49</f>
        <v>40000</v>
      </c>
      <c r="N133" s="16">
        <f>Posebni!G49</f>
        <v>0</v>
      </c>
      <c r="O133" s="16">
        <f>Posebni!H49</f>
        <v>40000</v>
      </c>
      <c r="P133" s="60">
        <f t="shared" ref="P133:S185" si="42">K133/J133*100</f>
        <v>321.80209171359616</v>
      </c>
      <c r="Q133" s="61">
        <f t="shared" si="42"/>
        <v>100</v>
      </c>
      <c r="R133" s="61">
        <f t="shared" si="42"/>
        <v>1000</v>
      </c>
      <c r="S133" s="62">
        <f t="shared" si="42"/>
        <v>0</v>
      </c>
    </row>
    <row r="134" spans="1:19" x14ac:dyDescent="0.25">
      <c r="A134" s="409"/>
      <c r="B134" s="410"/>
      <c r="C134" s="410"/>
      <c r="D134" s="410"/>
      <c r="E134" s="410"/>
      <c r="F134" s="410"/>
      <c r="G134" s="410"/>
      <c r="H134" s="45">
        <v>3299</v>
      </c>
      <c r="I134" s="46" t="s">
        <v>66</v>
      </c>
      <c r="J134" s="17">
        <v>28709</v>
      </c>
      <c r="K134" s="17">
        <v>24000</v>
      </c>
      <c r="L134" s="17">
        <v>24000</v>
      </c>
      <c r="M134" s="17">
        <f>Posebni!F50+Posebni!F259</f>
        <v>12000</v>
      </c>
      <c r="N134" s="17">
        <f>Posebni!G50+Posebni!G259</f>
        <v>-7000</v>
      </c>
      <c r="O134" s="17">
        <f>Posebni!H50+Posebni!H259</f>
        <v>5000</v>
      </c>
      <c r="P134" s="60">
        <f t="shared" si="42"/>
        <v>83.597478142742702</v>
      </c>
      <c r="Q134" s="61">
        <f t="shared" si="42"/>
        <v>100</v>
      </c>
      <c r="R134" s="61">
        <f t="shared" si="42"/>
        <v>50</v>
      </c>
      <c r="S134" s="62">
        <f t="shared" si="42"/>
        <v>-58.333333333333336</v>
      </c>
    </row>
    <row r="135" spans="1:19" s="641" customFormat="1" x14ac:dyDescent="0.25">
      <c r="A135" s="632"/>
      <c r="B135" s="633"/>
      <c r="C135" s="633"/>
      <c r="D135" s="633"/>
      <c r="E135" s="633"/>
      <c r="F135" s="633"/>
      <c r="G135" s="633"/>
      <c r="H135" s="648">
        <v>34</v>
      </c>
      <c r="I135" s="635" t="s">
        <v>71</v>
      </c>
      <c r="J135" s="636">
        <f>SUM(J136+J138)</f>
        <v>64117</v>
      </c>
      <c r="K135" s="636">
        <f>SUM(K136+K138)</f>
        <v>21000</v>
      </c>
      <c r="L135" s="636">
        <f>SUM(L136+L138)</f>
        <v>56000</v>
      </c>
      <c r="M135" s="636">
        <f>SUM(M136+M138)</f>
        <v>30000</v>
      </c>
      <c r="N135" s="636">
        <f t="shared" ref="N135:O135" si="43">SUM(N136+N138)</f>
        <v>-11000</v>
      </c>
      <c r="O135" s="636">
        <f t="shared" si="43"/>
        <v>19000</v>
      </c>
      <c r="P135" s="636">
        <f>Posebni!I51+Posebni!I556</f>
        <v>63.333333333333329</v>
      </c>
      <c r="Q135" s="636" t="e">
        <f>Posebni!#REF!+Posebni!#REF!</f>
        <v>#REF!</v>
      </c>
      <c r="R135" s="636">
        <f>Posebni!J51+Posebni!J513</f>
        <v>0</v>
      </c>
      <c r="S135" s="640">
        <f t="shared" si="42"/>
        <v>-36.666666666666664</v>
      </c>
    </row>
    <row r="136" spans="1:19" s="1" customFormat="1" x14ac:dyDescent="0.25">
      <c r="A136" s="405"/>
      <c r="B136" s="406"/>
      <c r="C136" s="406"/>
      <c r="D136" s="406"/>
      <c r="E136" s="406"/>
      <c r="F136" s="406"/>
      <c r="G136" s="406"/>
      <c r="H136" s="24">
        <v>342</v>
      </c>
      <c r="I136" s="10" t="s">
        <v>148</v>
      </c>
      <c r="J136" s="14">
        <f>SUM(J137)</f>
        <v>44812</v>
      </c>
      <c r="K136" s="14">
        <f>SUM(K137)</f>
        <v>5000</v>
      </c>
      <c r="L136" s="14">
        <f>SUM(L137)</f>
        <v>40000</v>
      </c>
      <c r="M136" s="14">
        <f>SUM(M137)</f>
        <v>0</v>
      </c>
      <c r="N136" s="14">
        <f t="shared" ref="N136:O136" si="44">SUM(N137)</f>
        <v>0</v>
      </c>
      <c r="O136" s="14">
        <f t="shared" si="44"/>
        <v>0</v>
      </c>
      <c r="P136" s="60">
        <v>0</v>
      </c>
      <c r="Q136" s="61">
        <f t="shared" si="42"/>
        <v>800</v>
      </c>
      <c r="R136" s="61">
        <f t="shared" si="42"/>
        <v>0</v>
      </c>
      <c r="S136" s="62">
        <v>0</v>
      </c>
    </row>
    <row r="137" spans="1:19" s="2" customFormat="1" ht="21" x14ac:dyDescent="0.25">
      <c r="A137" s="405"/>
      <c r="B137" s="406"/>
      <c r="C137" s="406"/>
      <c r="D137" s="406"/>
      <c r="E137" s="406"/>
      <c r="F137" s="406"/>
      <c r="G137" s="406"/>
      <c r="H137" s="25">
        <v>3423</v>
      </c>
      <c r="I137" s="15" t="s">
        <v>149</v>
      </c>
      <c r="J137" s="16">
        <v>44812</v>
      </c>
      <c r="K137" s="16">
        <v>5000</v>
      </c>
      <c r="L137" s="16">
        <v>40000</v>
      </c>
      <c r="M137" s="16">
        <v>0</v>
      </c>
      <c r="N137" s="16">
        <v>0</v>
      </c>
      <c r="O137" s="16">
        <v>0</v>
      </c>
      <c r="P137" s="60">
        <v>0</v>
      </c>
      <c r="Q137" s="61">
        <f t="shared" si="42"/>
        <v>800</v>
      </c>
      <c r="R137" s="61">
        <f t="shared" si="42"/>
        <v>0</v>
      </c>
      <c r="S137" s="62">
        <v>0</v>
      </c>
    </row>
    <row r="138" spans="1:19" s="1" customFormat="1" x14ac:dyDescent="0.25">
      <c r="A138" s="405" t="s">
        <v>377</v>
      </c>
      <c r="B138" s="406"/>
      <c r="C138" s="406"/>
      <c r="D138" s="406"/>
      <c r="E138" s="406"/>
      <c r="F138" s="406"/>
      <c r="G138" s="406"/>
      <c r="H138" s="24">
        <v>343</v>
      </c>
      <c r="I138" s="10" t="s">
        <v>72</v>
      </c>
      <c r="J138" s="14">
        <f>SUM(J139:J141)</f>
        <v>19305</v>
      </c>
      <c r="K138" s="14">
        <f>SUM(K139:K141)</f>
        <v>16000</v>
      </c>
      <c r="L138" s="14">
        <f>SUM(L139:L141)</f>
        <v>16000</v>
      </c>
      <c r="M138" s="14">
        <f>SUM(M139:M141)</f>
        <v>30000</v>
      </c>
      <c r="N138" s="14">
        <f t="shared" ref="N138:O138" si="45">SUM(N139:N141)</f>
        <v>-11000</v>
      </c>
      <c r="O138" s="14">
        <f t="shared" si="45"/>
        <v>19000</v>
      </c>
      <c r="P138" s="60">
        <f t="shared" si="42"/>
        <v>82.880082880082881</v>
      </c>
      <c r="Q138" s="61">
        <f t="shared" si="42"/>
        <v>100</v>
      </c>
      <c r="R138" s="61">
        <f t="shared" si="42"/>
        <v>187.5</v>
      </c>
      <c r="S138" s="62">
        <f t="shared" si="42"/>
        <v>-36.666666666666664</v>
      </c>
    </row>
    <row r="139" spans="1:19" x14ac:dyDescent="0.25">
      <c r="A139" s="405"/>
      <c r="B139" s="406"/>
      <c r="C139" s="406"/>
      <c r="D139" s="406"/>
      <c r="E139" s="406"/>
      <c r="F139" s="406"/>
      <c r="G139" s="406"/>
      <c r="H139" s="25">
        <v>3431</v>
      </c>
      <c r="I139" s="15" t="s">
        <v>150</v>
      </c>
      <c r="J139" s="16">
        <v>17392</v>
      </c>
      <c r="K139" s="16">
        <v>11000</v>
      </c>
      <c r="L139" s="16">
        <v>11000</v>
      </c>
      <c r="M139" s="16">
        <f>Posebni!F53</f>
        <v>15000</v>
      </c>
      <c r="N139" s="16">
        <f>Posebni!G53</f>
        <v>-2000</v>
      </c>
      <c r="O139" s="16">
        <f>Posebni!H53</f>
        <v>13000</v>
      </c>
      <c r="P139" s="60">
        <f t="shared" si="42"/>
        <v>63.247470101195958</v>
      </c>
      <c r="Q139" s="61">
        <f t="shared" si="42"/>
        <v>100</v>
      </c>
      <c r="R139" s="61">
        <f t="shared" si="42"/>
        <v>136.36363636363635</v>
      </c>
      <c r="S139" s="62">
        <f t="shared" si="42"/>
        <v>-13.333333333333334</v>
      </c>
    </row>
    <row r="140" spans="1:19" x14ac:dyDescent="0.25">
      <c r="A140" s="405"/>
      <c r="B140" s="406"/>
      <c r="C140" s="406"/>
      <c r="D140" s="406"/>
      <c r="E140" s="406"/>
      <c r="F140" s="406"/>
      <c r="G140" s="406"/>
      <c r="H140" s="25">
        <v>3433</v>
      </c>
      <c r="I140" s="15" t="s">
        <v>147</v>
      </c>
      <c r="J140" s="16">
        <v>3</v>
      </c>
      <c r="K140" s="16">
        <v>1000</v>
      </c>
      <c r="L140" s="16">
        <v>1000</v>
      </c>
      <c r="M140" s="16">
        <f>Posebni!F54</f>
        <v>10000</v>
      </c>
      <c r="N140" s="16">
        <f>Posebni!G54</f>
        <v>-7000</v>
      </c>
      <c r="O140" s="16">
        <f>Posebni!H54</f>
        <v>3000</v>
      </c>
      <c r="P140" s="60">
        <f t="shared" si="42"/>
        <v>33333.333333333328</v>
      </c>
      <c r="Q140" s="61">
        <f t="shared" si="42"/>
        <v>100</v>
      </c>
      <c r="R140" s="61">
        <f t="shared" si="42"/>
        <v>1000</v>
      </c>
      <c r="S140" s="62">
        <f t="shared" si="42"/>
        <v>-70</v>
      </c>
    </row>
    <row r="141" spans="1:19" x14ac:dyDescent="0.25">
      <c r="A141" s="405"/>
      <c r="B141" s="406"/>
      <c r="C141" s="406"/>
      <c r="D141" s="406"/>
      <c r="E141" s="406"/>
      <c r="F141" s="406"/>
      <c r="G141" s="406"/>
      <c r="H141" s="25">
        <v>3434</v>
      </c>
      <c r="I141" s="15" t="s">
        <v>75</v>
      </c>
      <c r="J141" s="16">
        <v>1910</v>
      </c>
      <c r="K141" s="16">
        <v>4000</v>
      </c>
      <c r="L141" s="16">
        <v>4000</v>
      </c>
      <c r="M141" s="16">
        <f>Posebni!F55</f>
        <v>5000</v>
      </c>
      <c r="N141" s="16">
        <f>Posebni!G55</f>
        <v>-2000</v>
      </c>
      <c r="O141" s="16">
        <f>Posebni!H55</f>
        <v>3000</v>
      </c>
      <c r="P141" s="60">
        <f t="shared" si="42"/>
        <v>209.42408376963351</v>
      </c>
      <c r="Q141" s="61">
        <f t="shared" si="42"/>
        <v>100</v>
      </c>
      <c r="R141" s="61">
        <f t="shared" si="42"/>
        <v>125</v>
      </c>
      <c r="S141" s="62">
        <f t="shared" si="42"/>
        <v>-40</v>
      </c>
    </row>
    <row r="142" spans="1:19" s="641" customFormat="1" x14ac:dyDescent="0.25">
      <c r="A142" s="632"/>
      <c r="B142" s="633"/>
      <c r="C142" s="633"/>
      <c r="D142" s="633"/>
      <c r="E142" s="633"/>
      <c r="F142" s="633"/>
      <c r="G142" s="633"/>
      <c r="H142" s="648">
        <v>35</v>
      </c>
      <c r="I142" s="635" t="s">
        <v>76</v>
      </c>
      <c r="J142" s="636">
        <f>SUM(J143)</f>
        <v>0</v>
      </c>
      <c r="K142" s="636">
        <f>SUM(K143)</f>
        <v>0</v>
      </c>
      <c r="L142" s="636">
        <f>SUM(L143)</f>
        <v>0</v>
      </c>
      <c r="M142" s="636">
        <f>SUM(M143)</f>
        <v>200000</v>
      </c>
      <c r="N142" s="636">
        <f t="shared" ref="N142:O142" si="46">SUM(N143)</f>
        <v>-98000</v>
      </c>
      <c r="O142" s="636">
        <f t="shared" si="46"/>
        <v>102000</v>
      </c>
      <c r="P142" s="638">
        <v>0</v>
      </c>
      <c r="Q142" s="639">
        <v>0</v>
      </c>
      <c r="R142" s="639">
        <v>0</v>
      </c>
      <c r="S142" s="640">
        <v>0</v>
      </c>
    </row>
    <row r="143" spans="1:19" s="1" customFormat="1" ht="21" x14ac:dyDescent="0.25">
      <c r="A143" s="405"/>
      <c r="B143" s="406"/>
      <c r="C143" s="406"/>
      <c r="D143" s="406"/>
      <c r="E143" s="406"/>
      <c r="F143" s="406"/>
      <c r="G143" s="406"/>
      <c r="H143" s="24">
        <v>352</v>
      </c>
      <c r="I143" s="10" t="s">
        <v>158</v>
      </c>
      <c r="J143" s="14">
        <f>SUM(J145)</f>
        <v>0</v>
      </c>
      <c r="K143" s="14">
        <f>SUM(K145)</f>
        <v>0</v>
      </c>
      <c r="L143" s="14">
        <f>SUM(L145)</f>
        <v>0</v>
      </c>
      <c r="M143" s="14">
        <f>SUM(M144+M145)</f>
        <v>200000</v>
      </c>
      <c r="N143" s="14">
        <f t="shared" ref="N143:O143" si="47">SUM(N144+N145)</f>
        <v>-98000</v>
      </c>
      <c r="O143" s="14">
        <f t="shared" si="47"/>
        <v>102000</v>
      </c>
      <c r="P143" s="60">
        <v>0</v>
      </c>
      <c r="Q143" s="61">
        <v>0</v>
      </c>
      <c r="R143" s="61">
        <v>0</v>
      </c>
      <c r="S143" s="62">
        <v>0</v>
      </c>
    </row>
    <row r="144" spans="1:19" s="1" customFormat="1" ht="21" x14ac:dyDescent="0.25">
      <c r="A144" s="405"/>
      <c r="B144" s="406"/>
      <c r="C144" s="406"/>
      <c r="D144" s="406"/>
      <c r="E144" s="406"/>
      <c r="F144" s="406"/>
      <c r="G144" s="406"/>
      <c r="H144" s="27">
        <v>3522</v>
      </c>
      <c r="I144" s="12" t="s">
        <v>401</v>
      </c>
      <c r="J144" s="14"/>
      <c r="K144" s="14"/>
      <c r="L144" s="14"/>
      <c r="M144" s="13">
        <f>Posebni!F111</f>
        <v>100000</v>
      </c>
      <c r="N144" s="13">
        <f>Posebni!G111</f>
        <v>-48000</v>
      </c>
      <c r="O144" s="13">
        <f>Posebni!H111</f>
        <v>52000</v>
      </c>
      <c r="P144" s="60"/>
      <c r="Q144" s="61"/>
      <c r="R144" s="61"/>
      <c r="S144" s="62"/>
    </row>
    <row r="145" spans="1:19" ht="21" x14ac:dyDescent="0.25">
      <c r="A145" s="405"/>
      <c r="B145" s="406"/>
      <c r="C145" s="406"/>
      <c r="D145" s="406"/>
      <c r="E145" s="406"/>
      <c r="F145" s="406"/>
      <c r="G145" s="406"/>
      <c r="H145" s="25">
        <v>3523</v>
      </c>
      <c r="I145" s="15" t="s">
        <v>77</v>
      </c>
      <c r="J145" s="16">
        <v>0</v>
      </c>
      <c r="K145" s="16">
        <v>0</v>
      </c>
      <c r="L145" s="16">
        <v>0</v>
      </c>
      <c r="M145" s="16">
        <f>Posebni!F117+Posebni!F118</f>
        <v>100000</v>
      </c>
      <c r="N145" s="16">
        <f>Posebni!G117+Posebni!G118</f>
        <v>-50000</v>
      </c>
      <c r="O145" s="16">
        <f>Posebni!H117+Posebni!H118</f>
        <v>50000</v>
      </c>
      <c r="P145" s="60">
        <v>0</v>
      </c>
      <c r="Q145" s="61">
        <v>0</v>
      </c>
      <c r="R145" s="61">
        <v>0</v>
      </c>
      <c r="S145" s="62">
        <v>0</v>
      </c>
    </row>
    <row r="146" spans="1:19" s="641" customFormat="1" ht="20.399999999999999" x14ac:dyDescent="0.25">
      <c r="A146" s="632"/>
      <c r="B146" s="633"/>
      <c r="C146" s="633"/>
      <c r="D146" s="633"/>
      <c r="E146" s="633"/>
      <c r="F146" s="633"/>
      <c r="G146" s="633"/>
      <c r="H146" s="648">
        <v>36</v>
      </c>
      <c r="I146" s="635" t="s">
        <v>137</v>
      </c>
      <c r="J146" s="636">
        <f>SUM(J147)</f>
        <v>0</v>
      </c>
      <c r="K146" s="636">
        <f>SUM(K147)</f>
        <v>15000</v>
      </c>
      <c r="L146" s="636">
        <f>SUM(L147)</f>
        <v>50000</v>
      </c>
      <c r="M146" s="636">
        <f>SUM(M147)</f>
        <v>55000</v>
      </c>
      <c r="N146" s="636">
        <f t="shared" ref="N146:O146" si="48">SUM(N147)</f>
        <v>-55000</v>
      </c>
      <c r="O146" s="636">
        <f t="shared" si="48"/>
        <v>0</v>
      </c>
      <c r="P146" s="638">
        <v>0</v>
      </c>
      <c r="Q146" s="639">
        <f t="shared" si="42"/>
        <v>333.33333333333337</v>
      </c>
      <c r="R146" s="639">
        <f t="shared" si="42"/>
        <v>110.00000000000001</v>
      </c>
      <c r="S146" s="640">
        <f t="shared" si="42"/>
        <v>-100</v>
      </c>
    </row>
    <row r="147" spans="1:19" s="1" customFormat="1" x14ac:dyDescent="0.25">
      <c r="A147" s="405" t="s">
        <v>377</v>
      </c>
      <c r="B147" s="406"/>
      <c r="C147" s="406"/>
      <c r="D147" s="406" t="s">
        <v>380</v>
      </c>
      <c r="E147" s="406" t="s">
        <v>381</v>
      </c>
      <c r="F147" s="406"/>
      <c r="G147" s="406"/>
      <c r="H147" s="24">
        <v>363</v>
      </c>
      <c r="I147" s="10" t="s">
        <v>140</v>
      </c>
      <c r="J147" s="14">
        <f>SUM(J148:J149)</f>
        <v>0</v>
      </c>
      <c r="K147" s="14">
        <f>SUM(K148:K149)</f>
        <v>15000</v>
      </c>
      <c r="L147" s="14">
        <f>SUM(L148:L149)</f>
        <v>50000</v>
      </c>
      <c r="M147" s="14">
        <f>SUM(M148:M149)</f>
        <v>55000</v>
      </c>
      <c r="N147" s="14">
        <f t="shared" ref="N147:O147" si="49">SUM(N148:N149)</f>
        <v>-55000</v>
      </c>
      <c r="O147" s="14">
        <f t="shared" si="49"/>
        <v>0</v>
      </c>
      <c r="P147" s="60">
        <v>0</v>
      </c>
      <c r="Q147" s="61">
        <f t="shared" si="42"/>
        <v>333.33333333333337</v>
      </c>
      <c r="R147" s="61">
        <f t="shared" si="42"/>
        <v>110.00000000000001</v>
      </c>
      <c r="S147" s="62">
        <f t="shared" si="42"/>
        <v>-100</v>
      </c>
    </row>
    <row r="148" spans="1:19" x14ac:dyDescent="0.25">
      <c r="A148" s="405"/>
      <c r="B148" s="406"/>
      <c r="C148" s="406"/>
      <c r="D148" s="406"/>
      <c r="E148" s="406"/>
      <c r="F148" s="406"/>
      <c r="G148" s="406"/>
      <c r="H148" s="25">
        <v>3631</v>
      </c>
      <c r="I148" s="15" t="s">
        <v>139</v>
      </c>
      <c r="J148" s="16">
        <v>0</v>
      </c>
      <c r="K148" s="16">
        <v>5000</v>
      </c>
      <c r="L148" s="16">
        <v>40000</v>
      </c>
      <c r="M148" s="16">
        <f>Posebni!F235</f>
        <v>5000</v>
      </c>
      <c r="N148" s="16">
        <f>Posebni!G235</f>
        <v>-5000</v>
      </c>
      <c r="O148" s="16">
        <f>Posebni!H235</f>
        <v>0</v>
      </c>
      <c r="P148" s="60">
        <v>0</v>
      </c>
      <c r="Q148" s="61">
        <f t="shared" si="42"/>
        <v>800</v>
      </c>
      <c r="R148" s="61">
        <f t="shared" si="42"/>
        <v>12.5</v>
      </c>
      <c r="S148" s="62">
        <v>0</v>
      </c>
    </row>
    <row r="149" spans="1:19" x14ac:dyDescent="0.25">
      <c r="A149" s="405"/>
      <c r="B149" s="406"/>
      <c r="C149" s="406"/>
      <c r="D149" s="406"/>
      <c r="E149" s="406"/>
      <c r="F149" s="406"/>
      <c r="G149" s="406"/>
      <c r="H149" s="25">
        <v>3632</v>
      </c>
      <c r="I149" s="15" t="s">
        <v>138</v>
      </c>
      <c r="J149" s="16">
        <v>0</v>
      </c>
      <c r="K149" s="16">
        <v>10000</v>
      </c>
      <c r="L149" s="16">
        <v>10000</v>
      </c>
      <c r="M149" s="16">
        <f>Posebni!F185+Posebni!F297</f>
        <v>50000</v>
      </c>
      <c r="N149" s="16">
        <f>Posebni!G185+Posebni!G297</f>
        <v>-50000</v>
      </c>
      <c r="O149" s="16">
        <f>Posebni!H185+Posebni!H297</f>
        <v>0</v>
      </c>
      <c r="P149" s="60">
        <v>0</v>
      </c>
      <c r="Q149" s="61">
        <f t="shared" si="42"/>
        <v>100</v>
      </c>
      <c r="R149" s="61">
        <f t="shared" si="42"/>
        <v>500</v>
      </c>
      <c r="S149" s="62">
        <f t="shared" si="42"/>
        <v>-100</v>
      </c>
    </row>
    <row r="150" spans="1:19" s="641" customFormat="1" ht="20.399999999999999" x14ac:dyDescent="0.25">
      <c r="A150" s="632"/>
      <c r="B150" s="633"/>
      <c r="C150" s="633"/>
      <c r="D150" s="633"/>
      <c r="E150" s="633"/>
      <c r="F150" s="633"/>
      <c r="G150" s="633"/>
      <c r="H150" s="648">
        <v>37</v>
      </c>
      <c r="I150" s="635" t="s">
        <v>141</v>
      </c>
      <c r="J150" s="636">
        <f>SUM(J151)</f>
        <v>422126</v>
      </c>
      <c r="K150" s="636">
        <f>SUM(K151)</f>
        <v>340000</v>
      </c>
      <c r="L150" s="636">
        <f>SUM(L151)</f>
        <v>453000</v>
      </c>
      <c r="M150" s="636">
        <f>SUM(M151)</f>
        <v>1188000</v>
      </c>
      <c r="N150" s="636">
        <f t="shared" ref="N150:O150" si="50">SUM(N151)</f>
        <v>-176500</v>
      </c>
      <c r="O150" s="636">
        <f t="shared" si="50"/>
        <v>1011500</v>
      </c>
      <c r="P150" s="638">
        <f t="shared" si="42"/>
        <v>80.544671496188343</v>
      </c>
      <c r="Q150" s="639">
        <f t="shared" si="42"/>
        <v>133.23529411764704</v>
      </c>
      <c r="R150" s="639">
        <f t="shared" si="42"/>
        <v>262.25165562913907</v>
      </c>
      <c r="S150" s="640">
        <f t="shared" si="42"/>
        <v>-14.856902356902356</v>
      </c>
    </row>
    <row r="151" spans="1:19" s="1" customFormat="1" x14ac:dyDescent="0.25">
      <c r="A151" s="405" t="s">
        <v>377</v>
      </c>
      <c r="B151" s="406"/>
      <c r="C151" s="406"/>
      <c r="D151" s="406"/>
      <c r="E151" s="406"/>
      <c r="F151" s="406"/>
      <c r="G151" s="406"/>
      <c r="H151" s="24">
        <v>372</v>
      </c>
      <c r="I151" s="10" t="s">
        <v>159</v>
      </c>
      <c r="J151" s="14">
        <f>SUM(J152:J153)</f>
        <v>422126</v>
      </c>
      <c r="K151" s="14">
        <f>SUM(K152:K153)</f>
        <v>340000</v>
      </c>
      <c r="L151" s="14">
        <f>SUM(L152:L153)</f>
        <v>453000</v>
      </c>
      <c r="M151" s="14">
        <f>SUM(M152:M153)</f>
        <v>1188000</v>
      </c>
      <c r="N151" s="14">
        <f t="shared" ref="N151:R151" si="51">SUM(N152:N153)</f>
        <v>-176500</v>
      </c>
      <c r="O151" s="14">
        <f t="shared" si="51"/>
        <v>1011500</v>
      </c>
      <c r="P151" s="14">
        <f t="shared" si="51"/>
        <v>118.84763807080489</v>
      </c>
      <c r="Q151" s="14">
        <f t="shared" si="51"/>
        <v>155.625</v>
      </c>
      <c r="R151" s="14">
        <f t="shared" si="51"/>
        <v>21885.555555555555</v>
      </c>
      <c r="S151" s="62">
        <f t="shared" si="42"/>
        <v>-14.856902356902356</v>
      </c>
    </row>
    <row r="152" spans="1:19" x14ac:dyDescent="0.25">
      <c r="A152" s="405"/>
      <c r="B152" s="406"/>
      <c r="C152" s="406"/>
      <c r="D152" s="406"/>
      <c r="E152" s="406"/>
      <c r="F152" s="406"/>
      <c r="G152" s="406"/>
      <c r="H152" s="25">
        <v>3721</v>
      </c>
      <c r="I152" s="15" t="s">
        <v>79</v>
      </c>
      <c r="J152" s="16">
        <v>347075</v>
      </c>
      <c r="K152" s="16">
        <v>320000</v>
      </c>
      <c r="L152" s="16">
        <v>450000</v>
      </c>
      <c r="M152" s="16">
        <f>Posebni!F148+Posebni!F149+Posebni!F150+Posebni!F151+Posebni!F152</f>
        <v>535000</v>
      </c>
      <c r="N152" s="16">
        <f>Posebni!G148+Posebni!G149+Posebni!G150+Posebni!G151+Posebni!G152</f>
        <v>-85000</v>
      </c>
      <c r="O152" s="16">
        <f>Posebni!H148+Posebni!H149+Posebni!H150+Posebni!H151+Posebni!H152</f>
        <v>450000</v>
      </c>
      <c r="P152" s="60">
        <f t="shared" si="42"/>
        <v>92.19909241518404</v>
      </c>
      <c r="Q152" s="61">
        <f t="shared" si="42"/>
        <v>140.625</v>
      </c>
      <c r="R152" s="61">
        <f t="shared" si="42"/>
        <v>118.88888888888889</v>
      </c>
      <c r="S152" s="62">
        <f t="shared" si="42"/>
        <v>-15.887850467289718</v>
      </c>
    </row>
    <row r="153" spans="1:19" x14ac:dyDescent="0.25">
      <c r="A153" s="405"/>
      <c r="B153" s="406"/>
      <c r="C153" s="406"/>
      <c r="D153" s="406"/>
      <c r="E153" s="406"/>
      <c r="F153" s="406"/>
      <c r="G153" s="406"/>
      <c r="H153" s="25">
        <v>3722</v>
      </c>
      <c r="I153" s="15" t="s">
        <v>80</v>
      </c>
      <c r="J153" s="16">
        <v>75051</v>
      </c>
      <c r="K153" s="16">
        <v>20000</v>
      </c>
      <c r="L153" s="16">
        <v>3000</v>
      </c>
      <c r="M153" s="16">
        <f>Posebni!F153+Posebni!F154+Posebni!F155+Posebni!F156+Posebni!F157+Posebni!F158+Posebni!F159+Posebni!F171</f>
        <v>653000</v>
      </c>
      <c r="N153" s="16">
        <f>Posebni!G153+Posebni!G154+Posebni!G155+Posebni!G156+Posebni!G157+Posebni!G158+Posebni!G159+Posebni!G171</f>
        <v>-91500</v>
      </c>
      <c r="O153" s="16">
        <f>Posebni!H153+Posebni!H154+Posebni!H155+Posebni!H156+Posebni!H157+Posebni!H158+Posebni!H159+Posebni!H171</f>
        <v>561500</v>
      </c>
      <c r="P153" s="60">
        <f t="shared" si="42"/>
        <v>26.648545655620843</v>
      </c>
      <c r="Q153" s="61">
        <f t="shared" si="42"/>
        <v>15</v>
      </c>
      <c r="R153" s="61">
        <f t="shared" si="42"/>
        <v>21766.666666666664</v>
      </c>
      <c r="S153" s="62">
        <f t="shared" si="42"/>
        <v>-14.012251148545177</v>
      </c>
    </row>
    <row r="154" spans="1:19" s="104" customFormat="1" x14ac:dyDescent="0.25">
      <c r="A154" s="420"/>
      <c r="B154" s="421"/>
      <c r="C154" s="421"/>
      <c r="D154" s="421"/>
      <c r="E154" s="421"/>
      <c r="F154" s="421"/>
      <c r="G154" s="421"/>
      <c r="H154" s="105">
        <v>38</v>
      </c>
      <c r="I154" s="106" t="s">
        <v>129</v>
      </c>
      <c r="J154" s="107" t="e">
        <f>SUM(J155+J158+J160+J162+J165+J167)</f>
        <v>#REF!</v>
      </c>
      <c r="K154" s="107" t="e">
        <f>SUM(K155+K158+K160+K162+K165+K167)</f>
        <v>#REF!</v>
      </c>
      <c r="L154" s="107" t="e">
        <f>SUM(L155+L158+L160+L162+L165+L167)</f>
        <v>#REF!</v>
      </c>
      <c r="M154" s="107">
        <f>SUM(M155+M158+M160+M162+M165+M167)</f>
        <v>1123000</v>
      </c>
      <c r="N154" s="107">
        <f t="shared" ref="N154:O154" si="52">SUM(N155+N158+N160+N162+N165+N167)</f>
        <v>-84500</v>
      </c>
      <c r="O154" s="107">
        <f t="shared" si="52"/>
        <v>1038500</v>
      </c>
      <c r="P154" s="101" t="e">
        <f t="shared" si="42"/>
        <v>#REF!</v>
      </c>
      <c r="Q154" s="102" t="e">
        <f t="shared" si="42"/>
        <v>#REF!</v>
      </c>
      <c r="R154" s="102" t="e">
        <f t="shared" si="42"/>
        <v>#REF!</v>
      </c>
      <c r="S154" s="103">
        <f t="shared" si="42"/>
        <v>-7.5244879786286729</v>
      </c>
    </row>
    <row r="155" spans="1:19" s="1" customFormat="1" x14ac:dyDescent="0.25">
      <c r="A155" s="405" t="s">
        <v>377</v>
      </c>
      <c r="B155" s="406"/>
      <c r="C155" s="406"/>
      <c r="D155" s="406"/>
      <c r="E155" s="406"/>
      <c r="F155" s="406"/>
      <c r="G155" s="406"/>
      <c r="H155" s="24">
        <v>381</v>
      </c>
      <c r="I155" s="10" t="s">
        <v>38</v>
      </c>
      <c r="J155" s="14" t="e">
        <f>SUM(J156+J157)</f>
        <v>#REF!</v>
      </c>
      <c r="K155" s="14" t="e">
        <f>SUM(K156+K157)</f>
        <v>#REF!</v>
      </c>
      <c r="L155" s="14" t="e">
        <f>SUM(L156+L157)</f>
        <v>#REF!</v>
      </c>
      <c r="M155" s="14">
        <f>SUM(M156+M157)</f>
        <v>928000</v>
      </c>
      <c r="N155" s="14">
        <f t="shared" ref="N155:O155" si="53">SUM(N156+N157)</f>
        <v>-136000</v>
      </c>
      <c r="O155" s="14">
        <f t="shared" si="53"/>
        <v>792000</v>
      </c>
      <c r="P155" s="60" t="e">
        <f t="shared" si="42"/>
        <v>#REF!</v>
      </c>
      <c r="Q155" s="61" t="e">
        <f t="shared" si="42"/>
        <v>#REF!</v>
      </c>
      <c r="R155" s="61" t="e">
        <f t="shared" si="42"/>
        <v>#REF!</v>
      </c>
      <c r="S155" s="62">
        <f t="shared" si="42"/>
        <v>-14.655172413793101</v>
      </c>
    </row>
    <row r="156" spans="1:19" s="53" customFormat="1" x14ac:dyDescent="0.25">
      <c r="A156" s="405"/>
      <c r="B156" s="406"/>
      <c r="C156" s="406"/>
      <c r="D156" s="406"/>
      <c r="E156" s="406"/>
      <c r="F156" s="406"/>
      <c r="G156" s="406"/>
      <c r="H156" s="27">
        <v>3811</v>
      </c>
      <c r="I156" s="12" t="s">
        <v>82</v>
      </c>
      <c r="J156" s="13" t="e">
        <f>SUM(#REF!)</f>
        <v>#REF!</v>
      </c>
      <c r="K156" s="13" t="e">
        <f>SUM(#REF!)</f>
        <v>#REF!</v>
      </c>
      <c r="L156" s="13" t="e">
        <f>SUM(#REF!)</f>
        <v>#REF!</v>
      </c>
      <c r="M156" s="13">
        <f>Posebni!F104+Posebni!F132+Posebni!F140+Posebni!F165+Posebni!F202+Posebni!F214+Posebni!F242+Posebni!F249+Posebni!F266+Posebni!F275+Posebni!F281</f>
        <v>903000</v>
      </c>
      <c r="N156" s="13">
        <f>Posebni!G104+Posebni!G132+Posebni!G140+Posebni!G165+Posebni!G202+Posebni!G214+Posebni!G242+Posebni!G249+Posebni!G266+Posebni!G275+Posebni!G281</f>
        <v>-111000</v>
      </c>
      <c r="O156" s="13">
        <f>Posebni!H104+Posebni!H132+Posebni!H140+Posebni!H165+Posebni!H202+Posebni!H214+Posebni!H242+Posebni!H249+Posebni!H266+Posebni!H275+Posebni!H281</f>
        <v>792000</v>
      </c>
      <c r="P156" s="60" t="e">
        <f t="shared" si="42"/>
        <v>#REF!</v>
      </c>
      <c r="Q156" s="61" t="e">
        <f t="shared" si="42"/>
        <v>#REF!</v>
      </c>
      <c r="R156" s="61" t="e">
        <f t="shared" si="42"/>
        <v>#REF!</v>
      </c>
      <c r="S156" s="62">
        <f t="shared" si="42"/>
        <v>-12.29235880398671</v>
      </c>
    </row>
    <row r="157" spans="1:19" s="53" customFormat="1" x14ac:dyDescent="0.25">
      <c r="A157" s="405"/>
      <c r="B157" s="406"/>
      <c r="C157" s="406"/>
      <c r="D157" s="406"/>
      <c r="E157" s="406"/>
      <c r="F157" s="406"/>
      <c r="G157" s="406"/>
      <c r="H157" s="27">
        <v>3812</v>
      </c>
      <c r="I157" s="12" t="s">
        <v>87</v>
      </c>
      <c r="J157" s="13">
        <v>4698</v>
      </c>
      <c r="K157" s="13">
        <v>5000</v>
      </c>
      <c r="L157" s="13">
        <v>5000</v>
      </c>
      <c r="M157" s="13">
        <f>Posebni!F133</f>
        <v>25000</v>
      </c>
      <c r="N157" s="13">
        <f>Posebni!G133</f>
        <v>-25000</v>
      </c>
      <c r="O157" s="13">
        <f>Posebni!H133</f>
        <v>0</v>
      </c>
      <c r="P157" s="60">
        <f t="shared" si="42"/>
        <v>106.42826734780758</v>
      </c>
      <c r="Q157" s="61">
        <f t="shared" si="42"/>
        <v>100</v>
      </c>
      <c r="R157" s="61">
        <f t="shared" si="42"/>
        <v>500</v>
      </c>
      <c r="S157" s="62">
        <f t="shared" si="42"/>
        <v>-100</v>
      </c>
    </row>
    <row r="158" spans="1:19" s="1" customFormat="1" x14ac:dyDescent="0.25">
      <c r="A158" s="405" t="s">
        <v>377</v>
      </c>
      <c r="B158" s="406"/>
      <c r="C158" s="406"/>
      <c r="D158" s="406"/>
      <c r="E158" s="406"/>
      <c r="F158" s="406"/>
      <c r="G158" s="406"/>
      <c r="H158" s="24">
        <v>382</v>
      </c>
      <c r="I158" s="10" t="s">
        <v>39</v>
      </c>
      <c r="J158" s="14">
        <f>SUM(J159:J159)</f>
        <v>65000</v>
      </c>
      <c r="K158" s="14">
        <f>SUM(K159:K159)</f>
        <v>100000</v>
      </c>
      <c r="L158" s="14">
        <f>SUM(L159:L159)</f>
        <v>116000</v>
      </c>
      <c r="M158" s="14">
        <f>SUM(M159:M159)</f>
        <v>25000</v>
      </c>
      <c r="N158" s="14">
        <f t="shared" ref="N158:R158" si="54">SUM(N159:N159)</f>
        <v>56000</v>
      </c>
      <c r="O158" s="14">
        <f t="shared" si="54"/>
        <v>81000</v>
      </c>
      <c r="P158" s="14">
        <f t="shared" si="54"/>
        <v>153.84615384615387</v>
      </c>
      <c r="Q158" s="14">
        <f t="shared" si="54"/>
        <v>115.99999999999999</v>
      </c>
      <c r="R158" s="14">
        <f t="shared" si="54"/>
        <v>21.551724137931032</v>
      </c>
      <c r="S158" s="62">
        <f t="shared" si="42"/>
        <v>224.00000000000003</v>
      </c>
    </row>
    <row r="159" spans="1:19" x14ac:dyDescent="0.25">
      <c r="A159" s="405"/>
      <c r="B159" s="406"/>
      <c r="C159" s="406"/>
      <c r="D159" s="406"/>
      <c r="E159" s="406"/>
      <c r="F159" s="406"/>
      <c r="G159" s="406"/>
      <c r="H159" s="25">
        <v>3821</v>
      </c>
      <c r="I159" s="15" t="s">
        <v>88</v>
      </c>
      <c r="J159" s="16">
        <v>65000</v>
      </c>
      <c r="K159" s="16">
        <v>100000</v>
      </c>
      <c r="L159" s="16">
        <v>116000</v>
      </c>
      <c r="M159" s="16">
        <f>Posebni!F268</f>
        <v>25000</v>
      </c>
      <c r="N159" s="16">
        <f>Posebni!G268</f>
        <v>56000</v>
      </c>
      <c r="O159" s="16">
        <f>Posebni!H268</f>
        <v>81000</v>
      </c>
      <c r="P159" s="60">
        <f t="shared" si="42"/>
        <v>153.84615384615387</v>
      </c>
      <c r="Q159" s="61">
        <f t="shared" si="42"/>
        <v>115.99999999999999</v>
      </c>
      <c r="R159" s="61">
        <f t="shared" si="42"/>
        <v>21.551724137931032</v>
      </c>
      <c r="S159" s="62">
        <f t="shared" si="42"/>
        <v>224.00000000000003</v>
      </c>
    </row>
    <row r="160" spans="1:19" s="1" customFormat="1" x14ac:dyDescent="0.25">
      <c r="A160" s="405" t="s">
        <v>377</v>
      </c>
      <c r="B160" s="406"/>
      <c r="C160" s="406"/>
      <c r="D160" s="406"/>
      <c r="E160" s="406" t="s">
        <v>381</v>
      </c>
      <c r="F160" s="406"/>
      <c r="G160" s="406"/>
      <c r="H160" s="24">
        <v>383</v>
      </c>
      <c r="I160" s="10" t="s">
        <v>90</v>
      </c>
      <c r="J160" s="14">
        <f>SUM(J161)</f>
        <v>0</v>
      </c>
      <c r="K160" s="14">
        <f>SUM(K161)</f>
        <v>10000</v>
      </c>
      <c r="L160" s="14">
        <f>SUM(L161)</f>
        <v>121000</v>
      </c>
      <c r="M160" s="14">
        <f>SUM(M161)</f>
        <v>20000</v>
      </c>
      <c r="N160" s="14">
        <f t="shared" ref="N160:O160" si="55">SUM(N161)</f>
        <v>15000</v>
      </c>
      <c r="O160" s="14">
        <f t="shared" si="55"/>
        <v>35000</v>
      </c>
      <c r="P160" s="60">
        <v>0</v>
      </c>
      <c r="Q160" s="61">
        <f t="shared" si="42"/>
        <v>1210</v>
      </c>
      <c r="R160" s="61">
        <f t="shared" si="42"/>
        <v>16.528925619834713</v>
      </c>
      <c r="S160" s="62">
        <f t="shared" si="42"/>
        <v>75</v>
      </c>
    </row>
    <row r="161" spans="1:19" x14ac:dyDescent="0.25">
      <c r="A161" s="405"/>
      <c r="B161" s="406"/>
      <c r="C161" s="406"/>
      <c r="D161" s="406"/>
      <c r="E161" s="406"/>
      <c r="F161" s="406"/>
      <c r="G161" s="406"/>
      <c r="H161" s="25">
        <v>3831</v>
      </c>
      <c r="I161" s="15" t="s">
        <v>91</v>
      </c>
      <c r="J161" s="16">
        <v>0</v>
      </c>
      <c r="K161" s="16">
        <v>10000</v>
      </c>
      <c r="L161" s="16">
        <v>121000</v>
      </c>
      <c r="M161" s="16">
        <f>Posebni!F83</f>
        <v>20000</v>
      </c>
      <c r="N161" s="16">
        <f>Posebni!G83</f>
        <v>15000</v>
      </c>
      <c r="O161" s="16">
        <f>Posebni!H83</f>
        <v>35000</v>
      </c>
      <c r="P161" s="60">
        <v>0</v>
      </c>
      <c r="Q161" s="61">
        <f t="shared" si="42"/>
        <v>1210</v>
      </c>
      <c r="R161" s="61">
        <f t="shared" si="42"/>
        <v>16.528925619834713</v>
      </c>
      <c r="S161" s="62">
        <f t="shared" si="42"/>
        <v>75</v>
      </c>
    </row>
    <row r="162" spans="1:19" s="1" customFormat="1" x14ac:dyDescent="0.25">
      <c r="A162" s="409"/>
      <c r="B162" s="410"/>
      <c r="C162" s="410"/>
      <c r="D162" s="410"/>
      <c r="E162" s="410"/>
      <c r="F162" s="410"/>
      <c r="G162" s="410"/>
      <c r="H162" s="383">
        <v>384</v>
      </c>
      <c r="I162" s="384" t="s">
        <v>92</v>
      </c>
      <c r="J162" s="385">
        <f>SUM(J163:J164)</f>
        <v>0</v>
      </c>
      <c r="K162" s="385">
        <f>SUM(K163:K164)</f>
        <v>0</v>
      </c>
      <c r="L162" s="385">
        <f>SUM(L163:L164)</f>
        <v>0</v>
      </c>
      <c r="M162" s="385">
        <f>SUM(M163:M164)</f>
        <v>0</v>
      </c>
      <c r="N162" s="385">
        <f t="shared" ref="N162:O162" si="56">SUM(N163:N164)</f>
        <v>0</v>
      </c>
      <c r="O162" s="385">
        <f t="shared" si="56"/>
        <v>0</v>
      </c>
      <c r="P162" s="60">
        <v>0</v>
      </c>
      <c r="Q162" s="61">
        <v>0</v>
      </c>
      <c r="R162" s="61">
        <v>0</v>
      </c>
      <c r="S162" s="62">
        <v>0</v>
      </c>
    </row>
    <row r="163" spans="1:19" x14ac:dyDescent="0.25">
      <c r="A163" s="405"/>
      <c r="B163" s="406"/>
      <c r="C163" s="406"/>
      <c r="D163" s="406"/>
      <c r="E163" s="406"/>
      <c r="F163" s="406"/>
      <c r="G163" s="406"/>
      <c r="H163" s="25">
        <v>3841</v>
      </c>
      <c r="I163" s="15" t="s">
        <v>93</v>
      </c>
      <c r="J163" s="16">
        <v>0</v>
      </c>
      <c r="K163" s="16">
        <v>0</v>
      </c>
      <c r="L163" s="16">
        <v>0</v>
      </c>
      <c r="M163" s="16">
        <v>0</v>
      </c>
      <c r="N163" s="16">
        <v>0</v>
      </c>
      <c r="O163" s="16">
        <v>0</v>
      </c>
      <c r="P163" s="60">
        <v>0</v>
      </c>
      <c r="Q163" s="61">
        <v>0</v>
      </c>
      <c r="R163" s="61">
        <v>0</v>
      </c>
      <c r="S163" s="62">
        <v>0</v>
      </c>
    </row>
    <row r="164" spans="1:19" x14ac:dyDescent="0.25">
      <c r="A164" s="405"/>
      <c r="B164" s="406"/>
      <c r="C164" s="406"/>
      <c r="D164" s="406"/>
      <c r="E164" s="406"/>
      <c r="F164" s="406"/>
      <c r="G164" s="406"/>
      <c r="H164" s="25">
        <v>3842</v>
      </c>
      <c r="I164" s="15" t="s">
        <v>94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16">
        <v>0</v>
      </c>
      <c r="P164" s="60">
        <v>0</v>
      </c>
      <c r="Q164" s="61">
        <v>0</v>
      </c>
      <c r="R164" s="61">
        <v>0</v>
      </c>
      <c r="S164" s="62">
        <v>0</v>
      </c>
    </row>
    <row r="165" spans="1:19" s="1" customFormat="1" x14ac:dyDescent="0.25">
      <c r="A165" s="405"/>
      <c r="B165" s="406"/>
      <c r="C165" s="406"/>
      <c r="D165" s="406"/>
      <c r="E165" s="406"/>
      <c r="F165" s="406"/>
      <c r="G165" s="406"/>
      <c r="H165" s="24">
        <v>385</v>
      </c>
      <c r="I165" s="10" t="s">
        <v>95</v>
      </c>
      <c r="J165" s="14">
        <f>SUM(J166)</f>
        <v>0</v>
      </c>
      <c r="K165" s="14">
        <f>SUM(K166)</f>
        <v>10000</v>
      </c>
      <c r="L165" s="14">
        <f>SUM(L166)</f>
        <v>10000</v>
      </c>
      <c r="M165" s="14">
        <f>SUM(M166)</f>
        <v>0</v>
      </c>
      <c r="N165" s="14">
        <f t="shared" ref="N165:O165" si="57">SUM(N166)</f>
        <v>0</v>
      </c>
      <c r="O165" s="14">
        <f t="shared" si="57"/>
        <v>0</v>
      </c>
      <c r="P165" s="60">
        <v>0</v>
      </c>
      <c r="Q165" s="61">
        <f t="shared" si="42"/>
        <v>100</v>
      </c>
      <c r="R165" s="61">
        <f t="shared" si="42"/>
        <v>0</v>
      </c>
      <c r="S165" s="62">
        <v>0</v>
      </c>
    </row>
    <row r="166" spans="1:19" x14ac:dyDescent="0.25">
      <c r="A166" s="405"/>
      <c r="B166" s="406"/>
      <c r="C166" s="406"/>
      <c r="D166" s="406"/>
      <c r="E166" s="406"/>
      <c r="F166" s="406"/>
      <c r="G166" s="406"/>
      <c r="H166" s="25">
        <v>3851</v>
      </c>
      <c r="I166" s="15" t="s">
        <v>160</v>
      </c>
      <c r="J166" s="16">
        <v>0</v>
      </c>
      <c r="K166" s="16">
        <v>10000</v>
      </c>
      <c r="L166" s="16">
        <v>10000</v>
      </c>
      <c r="M166" s="16">
        <v>0</v>
      </c>
      <c r="N166" s="16">
        <v>0</v>
      </c>
      <c r="O166" s="16">
        <v>0</v>
      </c>
      <c r="P166" s="60">
        <v>0</v>
      </c>
      <c r="Q166" s="61">
        <f t="shared" si="42"/>
        <v>100</v>
      </c>
      <c r="R166" s="61">
        <f t="shared" si="42"/>
        <v>0</v>
      </c>
      <c r="S166" s="62">
        <v>0</v>
      </c>
    </row>
    <row r="167" spans="1:19" x14ac:dyDescent="0.25">
      <c r="A167" s="405"/>
      <c r="B167" s="406"/>
      <c r="C167" s="406"/>
      <c r="D167" s="406" t="s">
        <v>380</v>
      </c>
      <c r="E167" s="406"/>
      <c r="F167" s="406"/>
      <c r="G167" s="406"/>
      <c r="H167" s="28">
        <v>386</v>
      </c>
      <c r="I167" s="11" t="s">
        <v>128</v>
      </c>
      <c r="J167" s="14">
        <f>SUM(J168)</f>
        <v>0</v>
      </c>
      <c r="K167" s="14">
        <f>SUM(K168)</f>
        <v>10000</v>
      </c>
      <c r="L167" s="14">
        <f>SUM(L168)</f>
        <v>50000</v>
      </c>
      <c r="M167" s="14">
        <f>SUM(M168)</f>
        <v>150000</v>
      </c>
      <c r="N167" s="14">
        <f t="shared" ref="N167:O167" si="58">SUM(N168)</f>
        <v>-19500</v>
      </c>
      <c r="O167" s="14">
        <f t="shared" si="58"/>
        <v>130500</v>
      </c>
      <c r="P167" s="60">
        <v>0</v>
      </c>
      <c r="Q167" s="61">
        <f t="shared" si="42"/>
        <v>500</v>
      </c>
      <c r="R167" s="61">
        <f t="shared" si="42"/>
        <v>300</v>
      </c>
      <c r="S167" s="62">
        <f t="shared" si="42"/>
        <v>-13</v>
      </c>
    </row>
    <row r="168" spans="1:19" x14ac:dyDescent="0.25">
      <c r="A168" s="405"/>
      <c r="B168" s="406"/>
      <c r="C168" s="406"/>
      <c r="D168" s="406"/>
      <c r="E168" s="406"/>
      <c r="F168" s="406"/>
      <c r="G168" s="406"/>
      <c r="H168" s="25">
        <v>3861</v>
      </c>
      <c r="I168" s="15" t="s">
        <v>591</v>
      </c>
      <c r="J168" s="16">
        <v>0</v>
      </c>
      <c r="K168" s="16">
        <v>10000</v>
      </c>
      <c r="L168" s="16">
        <v>50000</v>
      </c>
      <c r="M168" s="16">
        <f>Posebni!F430+Posebni!F431</f>
        <v>150000</v>
      </c>
      <c r="N168" s="16">
        <f>Posebni!G430+Posebni!G431</f>
        <v>-19500</v>
      </c>
      <c r="O168" s="16">
        <f>Posebni!H430+Posebni!H431</f>
        <v>130500</v>
      </c>
      <c r="P168" s="16">
        <f>Posebni!I430+Posebni!I431</f>
        <v>130.5</v>
      </c>
      <c r="Q168" s="16">
        <f>Posebni!J430+Posebni!J431</f>
        <v>0</v>
      </c>
      <c r="R168" s="16">
        <f>Posebni!K430+Posebni!K431</f>
        <v>0</v>
      </c>
      <c r="S168" s="62">
        <f t="shared" si="42"/>
        <v>-13</v>
      </c>
    </row>
    <row r="169" spans="1:19" s="78" customFormat="1" ht="13.8" thickBot="1" x14ac:dyDescent="0.3">
      <c r="A169" s="422"/>
      <c r="B169" s="423"/>
      <c r="C169" s="423"/>
      <c r="D169" s="423"/>
      <c r="E169" s="423"/>
      <c r="F169" s="423"/>
      <c r="G169" s="423"/>
      <c r="H169" s="79">
        <v>4</v>
      </c>
      <c r="I169" s="80" t="s">
        <v>4</v>
      </c>
      <c r="J169" s="81" t="e">
        <f t="shared" ref="J169:L169" si="59">SUM(J170+J173+J188)</f>
        <v>#REF!</v>
      </c>
      <c r="K169" s="81" t="e">
        <f t="shared" si="59"/>
        <v>#REF!</v>
      </c>
      <c r="L169" s="81" t="e">
        <f t="shared" si="59"/>
        <v>#REF!</v>
      </c>
      <c r="M169" s="81">
        <f>SUM(M170+M173+M188)</f>
        <v>6714000</v>
      </c>
      <c r="N169" s="81">
        <f t="shared" ref="N169:O169" si="60">SUM(N170+N173+N188)</f>
        <v>-2088052.6</v>
      </c>
      <c r="O169" s="81">
        <f t="shared" si="60"/>
        <v>4625947.4000000004</v>
      </c>
      <c r="P169" s="82" t="e">
        <f t="shared" si="42"/>
        <v>#REF!</v>
      </c>
      <c r="Q169" s="83" t="e">
        <f t="shared" si="42"/>
        <v>#REF!</v>
      </c>
      <c r="R169" s="83" t="e">
        <f t="shared" si="42"/>
        <v>#REF!</v>
      </c>
      <c r="S169" s="84">
        <f t="shared" si="42"/>
        <v>-31.099979148048856</v>
      </c>
    </row>
    <row r="170" spans="1:19" s="104" customFormat="1" x14ac:dyDescent="0.25">
      <c r="A170" s="418"/>
      <c r="B170" s="419"/>
      <c r="C170" s="419"/>
      <c r="D170" s="419"/>
      <c r="E170" s="419"/>
      <c r="F170" s="419"/>
      <c r="G170" s="419"/>
      <c r="H170" s="98">
        <v>41</v>
      </c>
      <c r="I170" s="108" t="s">
        <v>161</v>
      </c>
      <c r="J170" s="100">
        <f t="shared" ref="J170:O171" si="61">SUM(J171)</f>
        <v>0</v>
      </c>
      <c r="K170" s="100">
        <f t="shared" si="61"/>
        <v>70000</v>
      </c>
      <c r="L170" s="100">
        <f t="shared" si="61"/>
        <v>0</v>
      </c>
      <c r="M170" s="100">
        <f t="shared" si="61"/>
        <v>100000</v>
      </c>
      <c r="N170" s="100">
        <f t="shared" si="61"/>
        <v>-100000</v>
      </c>
      <c r="O170" s="100">
        <f t="shared" si="61"/>
        <v>0</v>
      </c>
      <c r="P170" s="100">
        <f>Posebni!I403</f>
        <v>0</v>
      </c>
      <c r="Q170" s="100" t="e">
        <f>Posebni!#REF!</f>
        <v>#REF!</v>
      </c>
      <c r="R170" s="100">
        <f>Posebni!J371</f>
        <v>0</v>
      </c>
      <c r="S170" s="103">
        <f t="shared" si="42"/>
        <v>-100</v>
      </c>
    </row>
    <row r="171" spans="1:19" s="1" customFormat="1" x14ac:dyDescent="0.25">
      <c r="A171" s="405" t="s">
        <v>377</v>
      </c>
      <c r="B171" s="406"/>
      <c r="C171" s="406"/>
      <c r="D171" s="406"/>
      <c r="E171" s="406"/>
      <c r="F171" s="406" t="s">
        <v>382</v>
      </c>
      <c r="G171" s="406"/>
      <c r="H171" s="24">
        <v>411</v>
      </c>
      <c r="I171" s="10" t="s">
        <v>96</v>
      </c>
      <c r="J171" s="14">
        <f t="shared" si="61"/>
        <v>0</v>
      </c>
      <c r="K171" s="14">
        <f t="shared" si="61"/>
        <v>70000</v>
      </c>
      <c r="L171" s="14">
        <f t="shared" si="61"/>
        <v>0</v>
      </c>
      <c r="M171" s="14">
        <f t="shared" si="61"/>
        <v>100000</v>
      </c>
      <c r="N171" s="14">
        <f t="shared" si="61"/>
        <v>-100000</v>
      </c>
      <c r="O171" s="14">
        <f t="shared" si="61"/>
        <v>0</v>
      </c>
      <c r="P171" s="60">
        <v>0</v>
      </c>
      <c r="Q171" s="61">
        <f t="shared" si="42"/>
        <v>0</v>
      </c>
      <c r="R171" s="61">
        <v>0</v>
      </c>
      <c r="S171" s="62">
        <f t="shared" si="42"/>
        <v>-100</v>
      </c>
    </row>
    <row r="172" spans="1:19" x14ac:dyDescent="0.25">
      <c r="A172" s="405"/>
      <c r="B172" s="406"/>
      <c r="C172" s="406"/>
      <c r="D172" s="406"/>
      <c r="E172" s="406"/>
      <c r="F172" s="406"/>
      <c r="G172" s="406"/>
      <c r="H172" s="25">
        <v>4111</v>
      </c>
      <c r="I172" s="15" t="s">
        <v>41</v>
      </c>
      <c r="J172" s="16">
        <v>0</v>
      </c>
      <c r="K172" s="16">
        <v>70000</v>
      </c>
      <c r="L172" s="16">
        <v>0</v>
      </c>
      <c r="M172" s="16">
        <f>Posebni!F405</f>
        <v>100000</v>
      </c>
      <c r="N172" s="16">
        <f>Posebni!G405</f>
        <v>-100000</v>
      </c>
      <c r="O172" s="16">
        <f>Posebni!H405</f>
        <v>0</v>
      </c>
      <c r="P172" s="60">
        <v>0</v>
      </c>
      <c r="Q172" s="61">
        <f t="shared" si="42"/>
        <v>0</v>
      </c>
      <c r="R172" s="61">
        <v>0</v>
      </c>
      <c r="S172" s="62">
        <f t="shared" si="42"/>
        <v>-100</v>
      </c>
    </row>
    <row r="173" spans="1:19" s="104" customFormat="1" x14ac:dyDescent="0.25">
      <c r="A173" s="420"/>
      <c r="B173" s="421"/>
      <c r="C173" s="421"/>
      <c r="D173" s="421"/>
      <c r="E173" s="421"/>
      <c r="F173" s="421"/>
      <c r="G173" s="421"/>
      <c r="H173" s="105">
        <v>42</v>
      </c>
      <c r="I173" s="109" t="s">
        <v>162</v>
      </c>
      <c r="J173" s="107" t="e">
        <f>SUM(J174+J178+#REF!+#REF!+J184)</f>
        <v>#REF!</v>
      </c>
      <c r="K173" s="107" t="e">
        <f>SUM(K174+K178+#REF!+K184)</f>
        <v>#REF!</v>
      </c>
      <c r="L173" s="107" t="e">
        <f>SUM(L174+L178+#REF!+L184)</f>
        <v>#REF!</v>
      </c>
      <c r="M173" s="107">
        <f>SUM(M174+M178+M184)</f>
        <v>6434000</v>
      </c>
      <c r="N173" s="107">
        <f t="shared" ref="N173:O173" si="62">SUM(N174+N178+N184)</f>
        <v>-1841052.6</v>
      </c>
      <c r="O173" s="107">
        <f t="shared" si="62"/>
        <v>4592947.4000000004</v>
      </c>
      <c r="P173" s="101" t="e">
        <f t="shared" si="42"/>
        <v>#REF!</v>
      </c>
      <c r="Q173" s="102" t="e">
        <f t="shared" si="42"/>
        <v>#REF!</v>
      </c>
      <c r="R173" s="102" t="e">
        <f t="shared" si="42"/>
        <v>#REF!</v>
      </c>
      <c r="S173" s="103">
        <f t="shared" si="42"/>
        <v>-28.614432701274477</v>
      </c>
    </row>
    <row r="174" spans="1:19" s="1" customFormat="1" x14ac:dyDescent="0.25">
      <c r="A174" s="405" t="s">
        <v>377</v>
      </c>
      <c r="B174" s="406"/>
      <c r="C174" s="406" t="s">
        <v>379</v>
      </c>
      <c r="D174" s="406" t="s">
        <v>380</v>
      </c>
      <c r="E174" s="406"/>
      <c r="F174" s="406"/>
      <c r="G174" s="406"/>
      <c r="H174" s="24">
        <v>421</v>
      </c>
      <c r="I174" s="10" t="s">
        <v>98</v>
      </c>
      <c r="J174" s="14">
        <f>SUM(J175:J177)</f>
        <v>3570032</v>
      </c>
      <c r="K174" s="14">
        <f>SUM(K175:K177)</f>
        <v>1450000</v>
      </c>
      <c r="L174" s="14">
        <f>SUM(L175:L177)</f>
        <v>190000</v>
      </c>
      <c r="M174" s="14">
        <f>SUM(M175:M177)</f>
        <v>6290000</v>
      </c>
      <c r="N174" s="14">
        <f t="shared" ref="N174:O174" si="63">SUM(N175:N177)</f>
        <v>-1994052.6</v>
      </c>
      <c r="O174" s="14">
        <f t="shared" si="63"/>
        <v>4295947.4000000004</v>
      </c>
      <c r="P174" s="60">
        <f t="shared" si="42"/>
        <v>40.615882434667249</v>
      </c>
      <c r="Q174" s="61">
        <f t="shared" si="42"/>
        <v>13.103448275862069</v>
      </c>
      <c r="R174" s="61">
        <f t="shared" si="42"/>
        <v>3310.5263157894742</v>
      </c>
      <c r="S174" s="62">
        <f t="shared" si="42"/>
        <v>-31.701949125596187</v>
      </c>
    </row>
    <row r="175" spans="1:19" x14ac:dyDescent="0.25">
      <c r="A175" s="405"/>
      <c r="B175" s="406"/>
      <c r="C175" s="406"/>
      <c r="D175" s="406"/>
      <c r="E175" s="406"/>
      <c r="F175" s="406"/>
      <c r="G175" s="406"/>
      <c r="H175" s="25">
        <v>4212</v>
      </c>
      <c r="I175" s="15" t="s">
        <v>99</v>
      </c>
      <c r="J175" s="16">
        <v>700190</v>
      </c>
      <c r="K175" s="16">
        <v>350000</v>
      </c>
      <c r="L175" s="16">
        <v>70000</v>
      </c>
      <c r="M175" s="16">
        <f>Posebni!F524</f>
        <v>400000</v>
      </c>
      <c r="N175" s="16">
        <f>Posebni!G524</f>
        <v>-135000</v>
      </c>
      <c r="O175" s="16">
        <f>Posebni!H524</f>
        <v>265000</v>
      </c>
      <c r="P175" s="60">
        <f t="shared" si="42"/>
        <v>49.986432254102461</v>
      </c>
      <c r="Q175" s="61">
        <f t="shared" si="42"/>
        <v>20</v>
      </c>
      <c r="R175" s="61">
        <f t="shared" si="42"/>
        <v>571.42857142857144</v>
      </c>
      <c r="S175" s="62">
        <f t="shared" si="42"/>
        <v>-33.75</v>
      </c>
    </row>
    <row r="176" spans="1:19" x14ac:dyDescent="0.25">
      <c r="A176" s="405"/>
      <c r="B176" s="406"/>
      <c r="C176" s="406"/>
      <c r="D176" s="406"/>
      <c r="E176" s="406"/>
      <c r="F176" s="406"/>
      <c r="G176" s="406"/>
      <c r="H176" s="25">
        <v>4213</v>
      </c>
      <c r="I176" s="15" t="s">
        <v>142</v>
      </c>
      <c r="J176" s="16">
        <v>2869842</v>
      </c>
      <c r="K176" s="16">
        <v>100000</v>
      </c>
      <c r="L176" s="16">
        <v>100000</v>
      </c>
      <c r="M176" s="16">
        <f>Posebni!F417+Posebni!F418+Posebni!F419+Posebni!F420+Posebni!F421+Posebni!F422+Posebni!F423+Posebni!F424</f>
        <v>2360000</v>
      </c>
      <c r="N176" s="16">
        <f>Posebni!G417+Posebni!G418+Posebni!G419+Posebni!G420+Posebni!G421+Posebni!G422+Posebni!G423+Posebni!G424</f>
        <v>-1254000</v>
      </c>
      <c r="O176" s="16">
        <f>Posebni!H417+Posebni!H418+Posebni!H419+Posebni!H420+Posebni!H421+Posebni!H422+Posebni!H423+Posebni!H424</f>
        <v>1106000</v>
      </c>
      <c r="P176" s="60">
        <f t="shared" si="42"/>
        <v>3.48451238778999</v>
      </c>
      <c r="Q176" s="61">
        <f t="shared" si="42"/>
        <v>100</v>
      </c>
      <c r="R176" s="61">
        <f t="shared" si="42"/>
        <v>2360</v>
      </c>
      <c r="S176" s="62">
        <f t="shared" si="42"/>
        <v>-53.135593220338983</v>
      </c>
    </row>
    <row r="177" spans="1:19" x14ac:dyDescent="0.25">
      <c r="A177" s="405"/>
      <c r="B177" s="406"/>
      <c r="C177" s="406"/>
      <c r="D177" s="406"/>
      <c r="E177" s="406"/>
      <c r="F177" s="406"/>
      <c r="G177" s="406"/>
      <c r="H177" s="25">
        <v>4214</v>
      </c>
      <c r="I177" s="15" t="s">
        <v>120</v>
      </c>
      <c r="J177" s="16">
        <v>0</v>
      </c>
      <c r="K177" s="16">
        <v>1000000</v>
      </c>
      <c r="L177" s="16">
        <v>20000</v>
      </c>
      <c r="M177" s="16">
        <f>Posebni!F316+Posebni!F411+Posebni!F443+Posebni!F458+Posebni!F464+Posebni!F470+Posebni!F471+Posebni!F472+Posebni!F502+Posebni!F503+Posebni!F509+Posebni!F510+Posebni!F511+Posebni!F531+Posebni!F537+Posebni!F543+Posebni!F544</f>
        <v>3530000</v>
      </c>
      <c r="N177" s="16">
        <f>Posebni!G316+Posebni!G411+Posebni!G443+Posebni!G458+Posebni!G464+Posebni!G470+Posebni!G471+Posebni!G472+Posebni!G502+Posebni!G503+Posebni!G509+Posebni!G510+Posebni!G511+Posebni!G531+Posebni!G537+Posebni!G543+Posebni!G544</f>
        <v>-605052.6</v>
      </c>
      <c r="O177" s="16">
        <f>Posebni!H316+Posebni!H411+Posebni!H443+Posebni!H458+Posebni!H464+Posebni!H470+Posebni!H471+Posebni!H472+Posebni!H502+Posebni!H503+Posebni!H509+Posebni!H510+Posebni!H511+Posebni!H531+Posebni!H537+Posebni!H543+Posebni!H544</f>
        <v>2924947.4</v>
      </c>
      <c r="P177" s="60">
        <v>0</v>
      </c>
      <c r="Q177" s="61">
        <f t="shared" si="42"/>
        <v>2</v>
      </c>
      <c r="R177" s="61">
        <f t="shared" si="42"/>
        <v>17650</v>
      </c>
      <c r="S177" s="62">
        <f t="shared" si="42"/>
        <v>-17.14030028328612</v>
      </c>
    </row>
    <row r="178" spans="1:19" s="1" customFormat="1" x14ac:dyDescent="0.25">
      <c r="A178" s="405" t="s">
        <v>377</v>
      </c>
      <c r="B178" s="406"/>
      <c r="C178" s="406"/>
      <c r="D178" s="406"/>
      <c r="E178" s="406"/>
      <c r="F178" s="406"/>
      <c r="G178" s="406"/>
      <c r="H178" s="24">
        <v>422</v>
      </c>
      <c r="I178" s="10" t="s">
        <v>100</v>
      </c>
      <c r="J178" s="14">
        <f>SUM(J179:J183)</f>
        <v>15009</v>
      </c>
      <c r="K178" s="14">
        <f>SUM(K179:K183)</f>
        <v>62000</v>
      </c>
      <c r="L178" s="14">
        <f>SUM(L179:L183)</f>
        <v>62000</v>
      </c>
      <c r="M178" s="14">
        <f>SUM(M179:M183)</f>
        <v>94000</v>
      </c>
      <c r="N178" s="14">
        <f t="shared" ref="N178:O178" si="64">SUM(N179:N183)</f>
        <v>34000</v>
      </c>
      <c r="O178" s="14">
        <f t="shared" si="64"/>
        <v>128000</v>
      </c>
      <c r="P178" s="60">
        <f t="shared" si="42"/>
        <v>413.08548204410693</v>
      </c>
      <c r="Q178" s="61">
        <f t="shared" si="42"/>
        <v>100</v>
      </c>
      <c r="R178" s="61">
        <f t="shared" si="42"/>
        <v>151.61290322580646</v>
      </c>
      <c r="S178" s="62">
        <f t="shared" si="42"/>
        <v>36.170212765957451</v>
      </c>
    </row>
    <row r="179" spans="1:19" x14ac:dyDescent="0.25">
      <c r="A179" s="405"/>
      <c r="B179" s="406"/>
      <c r="C179" s="406"/>
      <c r="D179" s="406"/>
      <c r="E179" s="406"/>
      <c r="F179" s="406"/>
      <c r="G179" s="406"/>
      <c r="H179" s="25">
        <v>4221</v>
      </c>
      <c r="I179" s="15" t="s">
        <v>166</v>
      </c>
      <c r="J179" s="16">
        <v>15009</v>
      </c>
      <c r="K179" s="16">
        <v>20000</v>
      </c>
      <c r="L179" s="16">
        <v>20000</v>
      </c>
      <c r="M179" s="16">
        <f>Posebni!F61</f>
        <v>20000</v>
      </c>
      <c r="N179" s="16">
        <f>Posebni!G61</f>
        <v>0</v>
      </c>
      <c r="O179" s="16">
        <f>Posebni!H61</f>
        <v>20000</v>
      </c>
      <c r="P179" s="60">
        <f t="shared" si="42"/>
        <v>133.2533813045506</v>
      </c>
      <c r="Q179" s="61">
        <f t="shared" si="42"/>
        <v>100</v>
      </c>
      <c r="R179" s="61">
        <f t="shared" si="42"/>
        <v>100</v>
      </c>
      <c r="S179" s="62">
        <f t="shared" si="42"/>
        <v>0</v>
      </c>
    </row>
    <row r="180" spans="1:19" x14ac:dyDescent="0.25">
      <c r="A180" s="405"/>
      <c r="B180" s="406"/>
      <c r="C180" s="406"/>
      <c r="D180" s="406"/>
      <c r="E180" s="406"/>
      <c r="F180" s="406"/>
      <c r="G180" s="406"/>
      <c r="H180" s="25">
        <v>4222</v>
      </c>
      <c r="I180" s="15" t="s">
        <v>102</v>
      </c>
      <c r="J180" s="16">
        <v>0</v>
      </c>
      <c r="K180" s="16">
        <v>5000</v>
      </c>
      <c r="L180" s="16">
        <v>5000</v>
      </c>
      <c r="M180" s="16">
        <f>Posebni!F62</f>
        <v>6000</v>
      </c>
      <c r="N180" s="16">
        <f>Posebni!G62</f>
        <v>0</v>
      </c>
      <c r="O180" s="16">
        <f>Posebni!H62</f>
        <v>6000</v>
      </c>
      <c r="P180" s="16">
        <f>Posebni!I62</f>
        <v>100</v>
      </c>
      <c r="Q180" s="16">
        <f>Posebni!J62</f>
        <v>0</v>
      </c>
      <c r="R180" s="16">
        <f>Posebni!K62</f>
        <v>0</v>
      </c>
      <c r="S180" s="62">
        <f t="shared" si="42"/>
        <v>0</v>
      </c>
    </row>
    <row r="181" spans="1:19" x14ac:dyDescent="0.25">
      <c r="A181" s="405"/>
      <c r="B181" s="406"/>
      <c r="C181" s="406"/>
      <c r="D181" s="406"/>
      <c r="E181" s="406"/>
      <c r="F181" s="406"/>
      <c r="G181" s="406"/>
      <c r="H181" s="25">
        <v>4223</v>
      </c>
      <c r="I181" s="15" t="s">
        <v>114</v>
      </c>
      <c r="J181" s="16">
        <v>0</v>
      </c>
      <c r="K181" s="16">
        <v>2000</v>
      </c>
      <c r="L181" s="16">
        <v>2000</v>
      </c>
      <c r="M181" s="16">
        <f>Posebni!F63+Posebni!F493</f>
        <v>55000</v>
      </c>
      <c r="N181" s="16">
        <f>Posebni!G63+Posebni!G493</f>
        <v>-37000</v>
      </c>
      <c r="O181" s="16">
        <f>Posebni!H63+Posebni!H493</f>
        <v>18000</v>
      </c>
      <c r="P181" s="16">
        <f>Posebni!I63+Posebni!I493</f>
        <v>63</v>
      </c>
      <c r="Q181" s="16">
        <f>Posebni!J63+Posebni!J493</f>
        <v>0</v>
      </c>
      <c r="R181" s="16">
        <f>Posebni!K63+Posebni!K493</f>
        <v>0</v>
      </c>
      <c r="S181" s="62">
        <f t="shared" si="42"/>
        <v>-67.272727272727266</v>
      </c>
    </row>
    <row r="182" spans="1:19" x14ac:dyDescent="0.25">
      <c r="A182" s="405"/>
      <c r="B182" s="406"/>
      <c r="C182" s="406"/>
      <c r="D182" s="406"/>
      <c r="E182" s="406"/>
      <c r="F182" s="406"/>
      <c r="G182" s="406"/>
      <c r="H182" s="25">
        <v>4226</v>
      </c>
      <c r="I182" s="15" t="s">
        <v>402</v>
      </c>
      <c r="J182" s="16"/>
      <c r="K182" s="16"/>
      <c r="L182" s="16"/>
      <c r="M182" s="16">
        <f>Posebni!F64</f>
        <v>3000</v>
      </c>
      <c r="N182" s="16">
        <f>Posebni!G64</f>
        <v>-3000</v>
      </c>
      <c r="O182" s="16">
        <f>Posebni!H64</f>
        <v>0</v>
      </c>
      <c r="P182" s="60"/>
      <c r="Q182" s="61"/>
      <c r="R182" s="61"/>
      <c r="S182" s="62">
        <f t="shared" si="42"/>
        <v>-100</v>
      </c>
    </row>
    <row r="183" spans="1:19" x14ac:dyDescent="0.25">
      <c r="A183" s="405"/>
      <c r="B183" s="406"/>
      <c r="C183" s="406"/>
      <c r="D183" s="406"/>
      <c r="E183" s="406"/>
      <c r="F183" s="406"/>
      <c r="G183" s="406"/>
      <c r="H183" s="25">
        <v>4227</v>
      </c>
      <c r="I183" s="15" t="s">
        <v>103</v>
      </c>
      <c r="J183" s="16">
        <v>0</v>
      </c>
      <c r="K183" s="16">
        <v>35000</v>
      </c>
      <c r="L183" s="16">
        <v>35000</v>
      </c>
      <c r="M183" s="16">
        <f>Posebni!F65+Posebni!F481</f>
        <v>10000</v>
      </c>
      <c r="N183" s="16">
        <f>Posebni!G65+Posebni!G481</f>
        <v>74000</v>
      </c>
      <c r="O183" s="16">
        <f>Posebni!H65+Posebni!H481</f>
        <v>84000</v>
      </c>
      <c r="P183" s="60">
        <v>0</v>
      </c>
      <c r="Q183" s="61">
        <f t="shared" si="42"/>
        <v>100</v>
      </c>
      <c r="R183" s="61">
        <f t="shared" si="42"/>
        <v>28.571428571428569</v>
      </c>
      <c r="S183" s="62">
        <f t="shared" si="42"/>
        <v>740</v>
      </c>
    </row>
    <row r="184" spans="1:19" s="1" customFormat="1" x14ac:dyDescent="0.25">
      <c r="A184" s="405" t="s">
        <v>377</v>
      </c>
      <c r="B184" s="406"/>
      <c r="C184" s="406"/>
      <c r="D184" s="406"/>
      <c r="E184" s="406"/>
      <c r="F184" s="406"/>
      <c r="G184" s="406"/>
      <c r="H184" s="24">
        <v>426</v>
      </c>
      <c r="I184" s="10" t="s">
        <v>119</v>
      </c>
      <c r="J184" s="14">
        <f>SUM(J185:J186)</f>
        <v>0</v>
      </c>
      <c r="K184" s="14">
        <f>SUM(K185:K186)</f>
        <v>105000</v>
      </c>
      <c r="L184" s="14">
        <f>SUM(L185:L186)</f>
        <v>5000</v>
      </c>
      <c r="M184" s="14">
        <f>SUM(M185:M187)</f>
        <v>50000</v>
      </c>
      <c r="N184" s="14">
        <f t="shared" ref="N184:O184" si="65">SUM(N185:N187)</f>
        <v>119000</v>
      </c>
      <c r="O184" s="14">
        <f t="shared" si="65"/>
        <v>169000</v>
      </c>
      <c r="P184" s="60">
        <v>0</v>
      </c>
      <c r="Q184" s="61">
        <f t="shared" si="42"/>
        <v>4.7619047619047619</v>
      </c>
      <c r="R184" s="61">
        <f t="shared" si="42"/>
        <v>1000</v>
      </c>
      <c r="S184" s="62">
        <f t="shared" si="42"/>
        <v>238</v>
      </c>
    </row>
    <row r="185" spans="1:19" x14ac:dyDescent="0.25">
      <c r="A185" s="405"/>
      <c r="B185" s="406"/>
      <c r="C185" s="406"/>
      <c r="D185" s="406"/>
      <c r="E185" s="406"/>
      <c r="F185" s="406"/>
      <c r="G185" s="406"/>
      <c r="H185" s="25">
        <v>4262</v>
      </c>
      <c r="I185" s="15" t="s">
        <v>115</v>
      </c>
      <c r="J185" s="16">
        <v>0</v>
      </c>
      <c r="K185" s="16">
        <v>5000</v>
      </c>
      <c r="L185" s="16">
        <v>5000</v>
      </c>
      <c r="M185" s="16">
        <f>Posebni!F71</f>
        <v>10000</v>
      </c>
      <c r="N185" s="16">
        <f>Posebni!G71</f>
        <v>22000</v>
      </c>
      <c r="O185" s="16">
        <f>Posebni!H71</f>
        <v>32000</v>
      </c>
      <c r="P185" s="60">
        <v>0</v>
      </c>
      <c r="Q185" s="61">
        <f t="shared" si="42"/>
        <v>100</v>
      </c>
      <c r="R185" s="61">
        <f t="shared" si="42"/>
        <v>200</v>
      </c>
      <c r="S185" s="62">
        <f t="shared" si="42"/>
        <v>220.00000000000003</v>
      </c>
    </row>
    <row r="186" spans="1:19" x14ac:dyDescent="0.25">
      <c r="A186" s="405"/>
      <c r="B186" s="406"/>
      <c r="C186" s="406"/>
      <c r="D186" s="406"/>
      <c r="E186" s="406"/>
      <c r="F186" s="406"/>
      <c r="G186" s="406"/>
      <c r="H186" s="25">
        <v>4263</v>
      </c>
      <c r="I186" s="15" t="s">
        <v>571</v>
      </c>
      <c r="J186" s="16">
        <v>0</v>
      </c>
      <c r="K186" s="16">
        <v>100000</v>
      </c>
      <c r="L186" s="16">
        <v>0</v>
      </c>
      <c r="M186" s="16">
        <v>0</v>
      </c>
      <c r="N186" s="16">
        <v>0</v>
      </c>
      <c r="O186" s="16">
        <v>0</v>
      </c>
      <c r="P186" s="60">
        <v>0</v>
      </c>
      <c r="Q186" s="61">
        <v>0</v>
      </c>
      <c r="R186" s="61">
        <v>0</v>
      </c>
      <c r="S186" s="62">
        <v>0</v>
      </c>
    </row>
    <row r="187" spans="1:19" x14ac:dyDescent="0.25">
      <c r="A187" s="405"/>
      <c r="B187" s="406"/>
      <c r="C187" s="406"/>
      <c r="D187" s="406"/>
      <c r="E187" s="406"/>
      <c r="F187" s="406"/>
      <c r="G187" s="406"/>
      <c r="H187" s="25">
        <v>4264</v>
      </c>
      <c r="I187" s="15" t="s">
        <v>403</v>
      </c>
      <c r="J187" s="16"/>
      <c r="K187" s="16"/>
      <c r="L187" s="16"/>
      <c r="M187" s="16">
        <f>Posebni!F208+Posebni!F552</f>
        <v>40000</v>
      </c>
      <c r="N187" s="16">
        <f>Posebni!G208+Posebni!G552</f>
        <v>97000</v>
      </c>
      <c r="O187" s="16">
        <f>Posebni!H208+Posebni!H552</f>
        <v>137000</v>
      </c>
      <c r="P187" s="60"/>
      <c r="Q187" s="61"/>
      <c r="R187" s="61"/>
      <c r="S187" s="62">
        <v>0</v>
      </c>
    </row>
    <row r="188" spans="1:19" s="104" customFormat="1" x14ac:dyDescent="0.25">
      <c r="A188" s="420"/>
      <c r="B188" s="421"/>
      <c r="C188" s="421"/>
      <c r="D188" s="421"/>
      <c r="E188" s="421"/>
      <c r="F188" s="421"/>
      <c r="G188" s="421"/>
      <c r="H188" s="105">
        <v>45</v>
      </c>
      <c r="I188" s="109" t="s">
        <v>369</v>
      </c>
      <c r="J188" s="107">
        <f>SUM(J189+J191)</f>
        <v>0</v>
      </c>
      <c r="K188" s="107">
        <f>SUM(K189+K191)</f>
        <v>0</v>
      </c>
      <c r="L188" s="107">
        <f>SUM(L189+L191)</f>
        <v>0</v>
      </c>
      <c r="M188" s="107">
        <f>SUM(M189+M191)</f>
        <v>180000</v>
      </c>
      <c r="N188" s="107">
        <f t="shared" ref="N188:O188" si="66">SUM(N189+N191)</f>
        <v>-147000</v>
      </c>
      <c r="O188" s="107">
        <f t="shared" si="66"/>
        <v>33000</v>
      </c>
      <c r="P188" s="101" t="e">
        <f t="shared" ref="P188:R189" si="67">K188/J188*100</f>
        <v>#DIV/0!</v>
      </c>
      <c r="Q188" s="102" t="e">
        <f t="shared" si="67"/>
        <v>#DIV/0!</v>
      </c>
      <c r="R188" s="102" t="e">
        <f t="shared" si="67"/>
        <v>#DIV/0!</v>
      </c>
      <c r="S188" s="103">
        <v>0</v>
      </c>
    </row>
    <row r="189" spans="1:19" s="1" customFormat="1" x14ac:dyDescent="0.25">
      <c r="A189" s="405" t="s">
        <v>377</v>
      </c>
      <c r="B189" s="406"/>
      <c r="C189" s="406"/>
      <c r="D189" s="406" t="s">
        <v>380</v>
      </c>
      <c r="E189" s="406"/>
      <c r="F189" s="406"/>
      <c r="G189" s="406"/>
      <c r="H189" s="24">
        <v>451</v>
      </c>
      <c r="I189" s="10" t="s">
        <v>163</v>
      </c>
      <c r="J189" s="14">
        <f>SUM(J190:J190)</f>
        <v>0</v>
      </c>
      <c r="K189" s="14">
        <f>SUM(K190:K190)</f>
        <v>0</v>
      </c>
      <c r="L189" s="14">
        <f>SUM(L190:L190)</f>
        <v>0</v>
      </c>
      <c r="M189" s="14">
        <f>SUM(M190)</f>
        <v>180000</v>
      </c>
      <c r="N189" s="14">
        <f t="shared" ref="N189:O189" si="68">SUM(N190)</f>
        <v>-147000</v>
      </c>
      <c r="O189" s="14">
        <f t="shared" si="68"/>
        <v>33000</v>
      </c>
      <c r="P189" s="60" t="e">
        <f t="shared" si="67"/>
        <v>#DIV/0!</v>
      </c>
      <c r="Q189" s="61" t="e">
        <f t="shared" si="67"/>
        <v>#DIV/0!</v>
      </c>
      <c r="R189" s="61" t="e">
        <f t="shared" si="67"/>
        <v>#DIV/0!</v>
      </c>
      <c r="S189" s="62">
        <v>0</v>
      </c>
    </row>
    <row r="190" spans="1:19" x14ac:dyDescent="0.25">
      <c r="A190" s="405"/>
      <c r="B190" s="406"/>
      <c r="C190" s="406"/>
      <c r="D190" s="406"/>
      <c r="E190" s="406"/>
      <c r="F190" s="406"/>
      <c r="G190" s="406"/>
      <c r="H190" s="25">
        <v>4511</v>
      </c>
      <c r="I190" s="15" t="s">
        <v>104</v>
      </c>
      <c r="J190" s="16">
        <v>0</v>
      </c>
      <c r="K190" s="16">
        <v>0</v>
      </c>
      <c r="L190" s="16">
        <v>0</v>
      </c>
      <c r="M190" s="16">
        <f>Posebni!F496+Posebni!F437+Posebni!F484</f>
        <v>180000</v>
      </c>
      <c r="N190" s="16">
        <f>Posebni!G496+Posebni!G437+Posebni!G484</f>
        <v>-147000</v>
      </c>
      <c r="O190" s="16">
        <f>Posebni!H496+Posebni!H437+Posebni!H484</f>
        <v>33000</v>
      </c>
      <c r="P190" s="60">
        <v>0</v>
      </c>
      <c r="Q190" s="61">
        <v>0</v>
      </c>
      <c r="R190" s="61">
        <v>0</v>
      </c>
      <c r="S190" s="62">
        <v>0</v>
      </c>
    </row>
    <row r="191" spans="1:19" s="1" customFormat="1" x14ac:dyDescent="0.25">
      <c r="A191" s="405"/>
      <c r="B191" s="406"/>
      <c r="C191" s="406"/>
      <c r="D191" s="406"/>
      <c r="E191" s="406"/>
      <c r="F191" s="406"/>
      <c r="G191" s="406"/>
      <c r="H191" s="24">
        <v>452</v>
      </c>
      <c r="I191" s="7" t="s">
        <v>105</v>
      </c>
      <c r="J191" s="14">
        <f>SUM(J192)</f>
        <v>0</v>
      </c>
      <c r="K191" s="14">
        <f>SUM(K192)</f>
        <v>0</v>
      </c>
      <c r="L191" s="14">
        <f>SUM(L192)</f>
        <v>0</v>
      </c>
      <c r="M191" s="14">
        <f>SUM(M192)</f>
        <v>0</v>
      </c>
      <c r="N191" s="14"/>
      <c r="O191" s="14"/>
      <c r="P191" s="60">
        <v>0</v>
      </c>
      <c r="Q191" s="61">
        <v>0</v>
      </c>
      <c r="R191" s="61">
        <v>0</v>
      </c>
      <c r="S191" s="62">
        <v>0</v>
      </c>
    </row>
    <row r="192" spans="1:19" ht="13.8" thickBot="1" x14ac:dyDescent="0.3">
      <c r="A192" s="407"/>
      <c r="B192" s="408"/>
      <c r="C192" s="408"/>
      <c r="D192" s="408"/>
      <c r="E192" s="408"/>
      <c r="F192" s="408"/>
      <c r="G192" s="408"/>
      <c r="H192" s="42">
        <v>4521</v>
      </c>
      <c r="I192" s="43" t="s">
        <v>105</v>
      </c>
      <c r="J192" s="44">
        <v>0</v>
      </c>
      <c r="K192" s="44">
        <v>0</v>
      </c>
      <c r="L192" s="44">
        <v>0</v>
      </c>
      <c r="M192" s="44">
        <v>0</v>
      </c>
      <c r="N192" s="44"/>
      <c r="O192" s="44"/>
      <c r="P192" s="67">
        <v>0</v>
      </c>
      <c r="Q192" s="68">
        <v>0</v>
      </c>
      <c r="R192" s="68">
        <v>0</v>
      </c>
      <c r="S192" s="66">
        <v>0</v>
      </c>
    </row>
    <row r="193" spans="1:19" x14ac:dyDescent="0.25">
      <c r="A193" s="411"/>
      <c r="B193" s="411"/>
      <c r="C193" s="411"/>
      <c r="D193" s="411"/>
      <c r="E193" s="411"/>
      <c r="F193" s="411"/>
      <c r="G193" s="411"/>
      <c r="H193" s="18"/>
      <c r="I193" s="19"/>
      <c r="J193" s="20"/>
      <c r="K193" s="20"/>
      <c r="L193" s="20"/>
      <c r="M193" s="20"/>
      <c r="N193" s="20"/>
      <c r="O193" s="20"/>
      <c r="P193" s="430"/>
      <c r="Q193" s="63"/>
      <c r="R193" s="63"/>
      <c r="S193" s="63"/>
    </row>
    <row r="194" spans="1:19" ht="13.8" thickBot="1" x14ac:dyDescent="0.3">
      <c r="A194" s="411"/>
      <c r="B194" s="411"/>
      <c r="C194" s="411"/>
      <c r="D194" s="411"/>
      <c r="E194" s="411"/>
      <c r="F194" s="411"/>
      <c r="G194" s="411"/>
      <c r="H194" s="9" t="s">
        <v>5</v>
      </c>
      <c r="I194" s="54"/>
      <c r="J194" s="23"/>
      <c r="K194" s="23"/>
      <c r="L194" s="23"/>
      <c r="M194" s="23"/>
      <c r="N194" s="23"/>
      <c r="O194" s="23"/>
      <c r="P194" s="8"/>
      <c r="Q194" s="22"/>
      <c r="R194" s="22"/>
      <c r="S194" s="22"/>
    </row>
    <row r="195" spans="1:19" s="90" customFormat="1" x14ac:dyDescent="0.25">
      <c r="A195" s="424"/>
      <c r="B195" s="425"/>
      <c r="C195" s="425"/>
      <c r="D195" s="425"/>
      <c r="E195" s="425"/>
      <c r="F195" s="425"/>
      <c r="G195" s="425"/>
      <c r="H195" s="86">
        <v>8</v>
      </c>
      <c r="I195" s="87" t="s">
        <v>6</v>
      </c>
      <c r="J195" s="88">
        <f t="shared" ref="J195:O195" si="69">SUM(J196+J199)</f>
        <v>2721893</v>
      </c>
      <c r="K195" s="88">
        <f t="shared" si="69"/>
        <v>0</v>
      </c>
      <c r="L195" s="88">
        <f t="shared" si="69"/>
        <v>0</v>
      </c>
      <c r="M195" s="88">
        <f t="shared" si="69"/>
        <v>0</v>
      </c>
      <c r="N195" s="88">
        <f t="shared" si="69"/>
        <v>0</v>
      </c>
      <c r="O195" s="88">
        <f t="shared" si="69"/>
        <v>0</v>
      </c>
      <c r="P195" s="89">
        <v>0</v>
      </c>
      <c r="Q195" s="89">
        <v>0</v>
      </c>
      <c r="R195" s="89">
        <v>0</v>
      </c>
      <c r="S195" s="89">
        <v>0</v>
      </c>
    </row>
    <row r="196" spans="1:19" s="104" customFormat="1" x14ac:dyDescent="0.25">
      <c r="A196" s="420"/>
      <c r="B196" s="421"/>
      <c r="C196" s="421"/>
      <c r="D196" s="421"/>
      <c r="E196" s="421"/>
      <c r="F196" s="421"/>
      <c r="G196" s="421"/>
      <c r="H196" s="110">
        <v>81</v>
      </c>
      <c r="I196" s="106" t="s">
        <v>123</v>
      </c>
      <c r="J196" s="107">
        <f>SUM(J197)</f>
        <v>0</v>
      </c>
      <c r="K196" s="107">
        <f t="shared" ref="K196:O197" si="70">SUM(K197)</f>
        <v>0</v>
      </c>
      <c r="L196" s="107">
        <f t="shared" si="70"/>
        <v>0</v>
      </c>
      <c r="M196" s="107">
        <f t="shared" si="70"/>
        <v>0</v>
      </c>
      <c r="N196" s="107">
        <f t="shared" si="70"/>
        <v>0</v>
      </c>
      <c r="O196" s="107">
        <f t="shared" si="70"/>
        <v>0</v>
      </c>
      <c r="P196" s="103">
        <v>0</v>
      </c>
      <c r="Q196" s="103">
        <v>0</v>
      </c>
      <c r="R196" s="103">
        <v>0</v>
      </c>
      <c r="S196" s="103">
        <v>0</v>
      </c>
    </row>
    <row r="197" spans="1:19" s="1" customFormat="1" ht="21" x14ac:dyDescent="0.25">
      <c r="A197" s="405"/>
      <c r="B197" s="406"/>
      <c r="C197" s="406"/>
      <c r="D197" s="406"/>
      <c r="E197" s="406"/>
      <c r="F197" s="406"/>
      <c r="G197" s="406"/>
      <c r="H197" s="387">
        <v>815</v>
      </c>
      <c r="I197" s="10" t="s">
        <v>164</v>
      </c>
      <c r="J197" s="14">
        <f>SUM(J198)</f>
        <v>0</v>
      </c>
      <c r="K197" s="14">
        <f t="shared" si="70"/>
        <v>0</v>
      </c>
      <c r="L197" s="14">
        <f t="shared" si="70"/>
        <v>0</v>
      </c>
      <c r="M197" s="14">
        <f t="shared" si="70"/>
        <v>0</v>
      </c>
      <c r="N197" s="14"/>
      <c r="O197" s="14"/>
      <c r="P197" s="62">
        <v>0</v>
      </c>
      <c r="Q197" s="62">
        <v>0</v>
      </c>
      <c r="R197" s="62">
        <v>0</v>
      </c>
      <c r="S197" s="62">
        <v>0</v>
      </c>
    </row>
    <row r="198" spans="1:19" s="2" customFormat="1" x14ac:dyDescent="0.25">
      <c r="A198" s="405"/>
      <c r="B198" s="406"/>
      <c r="C198" s="406"/>
      <c r="D198" s="406"/>
      <c r="E198" s="406"/>
      <c r="F198" s="406"/>
      <c r="G198" s="406"/>
      <c r="H198" s="47">
        <v>8151</v>
      </c>
      <c r="I198" s="59" t="s">
        <v>124</v>
      </c>
      <c r="J198" s="16">
        <v>0</v>
      </c>
      <c r="K198" s="16">
        <v>0</v>
      </c>
      <c r="L198" s="16">
        <v>0</v>
      </c>
      <c r="M198" s="16">
        <v>0</v>
      </c>
      <c r="N198" s="16"/>
      <c r="O198" s="16"/>
      <c r="P198" s="62">
        <v>0</v>
      </c>
      <c r="Q198" s="62">
        <v>0</v>
      </c>
      <c r="R198" s="62">
        <v>0</v>
      </c>
      <c r="S198" s="62">
        <v>0</v>
      </c>
    </row>
    <row r="199" spans="1:19" s="104" customFormat="1" x14ac:dyDescent="0.25">
      <c r="A199" s="420"/>
      <c r="B199" s="421"/>
      <c r="C199" s="421"/>
      <c r="D199" s="421"/>
      <c r="E199" s="421"/>
      <c r="F199" s="421"/>
      <c r="G199" s="421"/>
      <c r="H199" s="110">
        <v>84</v>
      </c>
      <c r="I199" s="106" t="s">
        <v>106</v>
      </c>
      <c r="J199" s="107">
        <f t="shared" ref="J199:O200" si="71">SUM(J200)</f>
        <v>2721893</v>
      </c>
      <c r="K199" s="107">
        <f t="shared" si="71"/>
        <v>0</v>
      </c>
      <c r="L199" s="107">
        <f t="shared" si="71"/>
        <v>0</v>
      </c>
      <c r="M199" s="107">
        <f t="shared" si="71"/>
        <v>0</v>
      </c>
      <c r="N199" s="107">
        <f t="shared" si="71"/>
        <v>0</v>
      </c>
      <c r="O199" s="107">
        <f t="shared" si="71"/>
        <v>0</v>
      </c>
      <c r="P199" s="103">
        <v>0</v>
      </c>
      <c r="Q199" s="103">
        <v>0</v>
      </c>
      <c r="R199" s="103">
        <v>0</v>
      </c>
      <c r="S199" s="103">
        <v>0</v>
      </c>
    </row>
    <row r="200" spans="1:19" s="1" customFormat="1" ht="21" x14ac:dyDescent="0.25">
      <c r="A200" s="405"/>
      <c r="B200" s="406"/>
      <c r="C200" s="406"/>
      <c r="D200" s="406"/>
      <c r="E200" s="406"/>
      <c r="F200" s="406"/>
      <c r="G200" s="406"/>
      <c r="H200" s="387">
        <v>844</v>
      </c>
      <c r="I200" s="10" t="s">
        <v>117</v>
      </c>
      <c r="J200" s="14">
        <f t="shared" si="71"/>
        <v>2721893</v>
      </c>
      <c r="K200" s="14">
        <f t="shared" si="71"/>
        <v>0</v>
      </c>
      <c r="L200" s="14">
        <f t="shared" si="71"/>
        <v>0</v>
      </c>
      <c r="M200" s="14">
        <f t="shared" si="71"/>
        <v>0</v>
      </c>
      <c r="N200" s="14"/>
      <c r="O200" s="14"/>
      <c r="P200" s="62">
        <v>0</v>
      </c>
      <c r="Q200" s="62">
        <v>0</v>
      </c>
      <c r="R200" s="62">
        <v>0</v>
      </c>
      <c r="S200" s="62">
        <v>0</v>
      </c>
    </row>
    <row r="201" spans="1:19" s="2" customFormat="1" ht="21" x14ac:dyDescent="0.25">
      <c r="A201" s="405"/>
      <c r="B201" s="406"/>
      <c r="C201" s="406"/>
      <c r="D201" s="406"/>
      <c r="E201" s="406"/>
      <c r="F201" s="406"/>
      <c r="G201" s="406"/>
      <c r="H201" s="47">
        <v>8443</v>
      </c>
      <c r="I201" s="15" t="s">
        <v>118</v>
      </c>
      <c r="J201" s="16">
        <v>2721893</v>
      </c>
      <c r="K201" s="16">
        <v>0</v>
      </c>
      <c r="L201" s="16">
        <v>0</v>
      </c>
      <c r="M201" s="16"/>
      <c r="N201" s="16"/>
      <c r="O201" s="16"/>
      <c r="P201" s="62">
        <v>0</v>
      </c>
      <c r="Q201" s="62">
        <v>0</v>
      </c>
      <c r="R201" s="62">
        <v>0</v>
      </c>
      <c r="S201" s="62">
        <v>0</v>
      </c>
    </row>
    <row r="202" spans="1:19" s="85" customFormat="1" ht="13.8" thickBot="1" x14ac:dyDescent="0.3">
      <c r="A202" s="422"/>
      <c r="B202" s="423"/>
      <c r="C202" s="423"/>
      <c r="D202" s="423"/>
      <c r="E202" s="423"/>
      <c r="F202" s="423"/>
      <c r="G202" s="423"/>
      <c r="H202" s="91">
        <v>5</v>
      </c>
      <c r="I202" s="92" t="s">
        <v>165</v>
      </c>
      <c r="J202" s="81">
        <f t="shared" ref="J202:O202" si="72">SUM(J203,J206)</f>
        <v>0</v>
      </c>
      <c r="K202" s="81">
        <f t="shared" si="72"/>
        <v>0</v>
      </c>
      <c r="L202" s="81">
        <f t="shared" si="72"/>
        <v>0</v>
      </c>
      <c r="M202" s="81">
        <f t="shared" si="72"/>
        <v>310000</v>
      </c>
      <c r="N202" s="81">
        <f t="shared" si="72"/>
        <v>138552.12</v>
      </c>
      <c r="O202" s="81">
        <f t="shared" si="72"/>
        <v>448552.12</v>
      </c>
      <c r="P202" s="93">
        <v>0</v>
      </c>
      <c r="Q202" s="93">
        <v>0</v>
      </c>
      <c r="R202" s="93">
        <v>0</v>
      </c>
      <c r="S202" s="93">
        <v>0</v>
      </c>
    </row>
    <row r="203" spans="1:19" s="104" customFormat="1" x14ac:dyDescent="0.25">
      <c r="A203" s="418"/>
      <c r="B203" s="419"/>
      <c r="C203" s="419"/>
      <c r="D203" s="419"/>
      <c r="E203" s="419"/>
      <c r="F203" s="419"/>
      <c r="G203" s="419"/>
      <c r="H203" s="111">
        <v>51</v>
      </c>
      <c r="I203" s="99" t="s">
        <v>125</v>
      </c>
      <c r="J203" s="100">
        <f t="shared" ref="J203:O204" si="73">SUM(J204)</f>
        <v>0</v>
      </c>
      <c r="K203" s="100">
        <f t="shared" si="73"/>
        <v>0</v>
      </c>
      <c r="L203" s="100">
        <f t="shared" si="73"/>
        <v>0</v>
      </c>
      <c r="M203" s="100">
        <f t="shared" si="73"/>
        <v>0</v>
      </c>
      <c r="N203" s="100">
        <f t="shared" si="73"/>
        <v>0</v>
      </c>
      <c r="O203" s="100">
        <f t="shared" si="73"/>
        <v>0</v>
      </c>
      <c r="P203" s="103">
        <v>0</v>
      </c>
      <c r="Q203" s="103">
        <v>0</v>
      </c>
      <c r="R203" s="103">
        <v>0</v>
      </c>
      <c r="S203" s="103">
        <v>0</v>
      </c>
    </row>
    <row r="204" spans="1:19" s="2" customFormat="1" x14ac:dyDescent="0.25">
      <c r="A204" s="405"/>
      <c r="B204" s="406"/>
      <c r="C204" s="406"/>
      <c r="D204" s="406"/>
      <c r="E204" s="406"/>
      <c r="F204" s="406"/>
      <c r="G204" s="406"/>
      <c r="H204" s="387">
        <v>515</v>
      </c>
      <c r="I204" s="7" t="s">
        <v>126</v>
      </c>
      <c r="J204" s="14">
        <f t="shared" si="73"/>
        <v>0</v>
      </c>
      <c r="K204" s="14">
        <f t="shared" si="73"/>
        <v>0</v>
      </c>
      <c r="L204" s="14">
        <f t="shared" si="73"/>
        <v>0</v>
      </c>
      <c r="M204" s="14">
        <f t="shared" si="73"/>
        <v>0</v>
      </c>
      <c r="N204" s="14"/>
      <c r="O204" s="14"/>
      <c r="P204" s="62">
        <v>0</v>
      </c>
      <c r="Q204" s="62">
        <v>0</v>
      </c>
      <c r="R204" s="62">
        <v>0</v>
      </c>
      <c r="S204" s="62">
        <v>0</v>
      </c>
    </row>
    <row r="205" spans="1:19" s="2" customFormat="1" x14ac:dyDescent="0.25">
      <c r="A205" s="405"/>
      <c r="B205" s="406"/>
      <c r="C205" s="406"/>
      <c r="D205" s="406"/>
      <c r="E205" s="406"/>
      <c r="F205" s="406"/>
      <c r="G205" s="406"/>
      <c r="H205" s="47">
        <v>5151</v>
      </c>
      <c r="I205" s="15" t="s">
        <v>127</v>
      </c>
      <c r="J205" s="16">
        <v>0</v>
      </c>
      <c r="K205" s="16">
        <v>0</v>
      </c>
      <c r="L205" s="16">
        <v>0</v>
      </c>
      <c r="M205" s="16">
        <v>0</v>
      </c>
      <c r="N205" s="16"/>
      <c r="O205" s="16"/>
      <c r="P205" s="62">
        <v>0</v>
      </c>
      <c r="Q205" s="62">
        <v>0</v>
      </c>
      <c r="R205" s="62">
        <v>0</v>
      </c>
      <c r="S205" s="62">
        <v>0</v>
      </c>
    </row>
    <row r="206" spans="1:19" s="104" customFormat="1" x14ac:dyDescent="0.25">
      <c r="A206" s="420"/>
      <c r="B206" s="421"/>
      <c r="C206" s="421"/>
      <c r="D206" s="421"/>
      <c r="E206" s="421"/>
      <c r="F206" s="421"/>
      <c r="G206" s="421"/>
      <c r="H206" s="110">
        <v>54</v>
      </c>
      <c r="I206" s="109" t="s">
        <v>107</v>
      </c>
      <c r="J206" s="107">
        <f t="shared" ref="J206:O206" si="74">SUM(J207+J209)</f>
        <v>0</v>
      </c>
      <c r="K206" s="107">
        <f t="shared" si="74"/>
        <v>0</v>
      </c>
      <c r="L206" s="107">
        <f t="shared" si="74"/>
        <v>0</v>
      </c>
      <c r="M206" s="107">
        <f t="shared" si="74"/>
        <v>310000</v>
      </c>
      <c r="N206" s="629">
        <f t="shared" si="74"/>
        <v>138552.12</v>
      </c>
      <c r="O206" s="629">
        <f t="shared" si="74"/>
        <v>448552.12</v>
      </c>
      <c r="P206" s="103">
        <v>0</v>
      </c>
      <c r="Q206" s="103">
        <v>0</v>
      </c>
      <c r="R206" s="103">
        <v>0</v>
      </c>
      <c r="S206" s="103">
        <v>0</v>
      </c>
    </row>
    <row r="207" spans="1:19" s="1" customFormat="1" ht="21" x14ac:dyDescent="0.25">
      <c r="A207" s="405"/>
      <c r="B207" s="406"/>
      <c r="C207" s="406"/>
      <c r="D207" s="406"/>
      <c r="E207" s="406"/>
      <c r="F207" s="406"/>
      <c r="G207" s="406"/>
      <c r="H207" s="387">
        <v>547</v>
      </c>
      <c r="I207" s="10" t="s">
        <v>666</v>
      </c>
      <c r="J207" s="14">
        <f t="shared" ref="J207:O207" si="75">SUM(J208)</f>
        <v>0</v>
      </c>
      <c r="K207" s="14">
        <f t="shared" si="75"/>
        <v>0</v>
      </c>
      <c r="L207" s="14">
        <f t="shared" si="75"/>
        <v>0</v>
      </c>
      <c r="M207" s="14">
        <f t="shared" si="75"/>
        <v>0</v>
      </c>
      <c r="N207" s="627">
        <f t="shared" si="75"/>
        <v>140352.12</v>
      </c>
      <c r="O207" s="627">
        <f t="shared" si="75"/>
        <v>140352.12</v>
      </c>
      <c r="P207" s="62">
        <v>0</v>
      </c>
      <c r="Q207" s="62">
        <v>0</v>
      </c>
      <c r="R207" s="62">
        <v>0</v>
      </c>
      <c r="S207" s="62">
        <v>0</v>
      </c>
    </row>
    <row r="208" spans="1:19" s="2" customFormat="1" ht="21" x14ac:dyDescent="0.25">
      <c r="A208" s="405"/>
      <c r="B208" s="406"/>
      <c r="C208" s="406"/>
      <c r="D208" s="406"/>
      <c r="E208" s="406"/>
      <c r="F208" s="406"/>
      <c r="G208" s="406"/>
      <c r="H208" s="47">
        <v>5471</v>
      </c>
      <c r="I208" s="15" t="s">
        <v>667</v>
      </c>
      <c r="J208" s="16">
        <v>0</v>
      </c>
      <c r="K208" s="16">
        <v>0</v>
      </c>
      <c r="L208" s="16">
        <v>0</v>
      </c>
      <c r="M208" s="16">
        <f>Posebni!F566</f>
        <v>0</v>
      </c>
      <c r="N208" s="628">
        <f>Posebni!G566</f>
        <v>140352.12</v>
      </c>
      <c r="O208" s="628">
        <f>Posebni!H566</f>
        <v>140352.12</v>
      </c>
      <c r="P208" s="62">
        <v>0</v>
      </c>
      <c r="Q208" s="62">
        <v>0</v>
      </c>
      <c r="R208" s="62">
        <v>0</v>
      </c>
      <c r="S208" s="62">
        <v>0</v>
      </c>
    </row>
    <row r="209" spans="1:19" s="249" customFormat="1" ht="20.399999999999999" x14ac:dyDescent="0.25">
      <c r="A209" s="582"/>
      <c r="B209" s="583"/>
      <c r="C209" s="583"/>
      <c r="D209" s="583"/>
      <c r="E209" s="583"/>
      <c r="F209" s="583"/>
      <c r="G209" s="583"/>
      <c r="H209" s="584">
        <v>545</v>
      </c>
      <c r="I209" s="585" t="s">
        <v>593</v>
      </c>
      <c r="J209" s="586">
        <f t="shared" ref="J209:O209" si="76">SUM(J210)</f>
        <v>0</v>
      </c>
      <c r="K209" s="586">
        <f t="shared" si="76"/>
        <v>0</v>
      </c>
      <c r="L209" s="586">
        <f t="shared" si="76"/>
        <v>0</v>
      </c>
      <c r="M209" s="586">
        <f t="shared" si="76"/>
        <v>310000</v>
      </c>
      <c r="N209" s="659">
        <f t="shared" si="76"/>
        <v>-1800</v>
      </c>
      <c r="O209" s="659">
        <f t="shared" si="76"/>
        <v>308200</v>
      </c>
      <c r="P209" s="587">
        <v>0</v>
      </c>
      <c r="Q209" s="587">
        <v>0</v>
      </c>
      <c r="R209" s="587">
        <v>0</v>
      </c>
      <c r="S209" s="587">
        <v>0</v>
      </c>
    </row>
    <row r="210" spans="1:19" s="154" customFormat="1" ht="21" thickBot="1" x14ac:dyDescent="0.3">
      <c r="A210" s="540"/>
      <c r="B210" s="541"/>
      <c r="C210" s="541"/>
      <c r="D210" s="541"/>
      <c r="E210" s="541"/>
      <c r="F210" s="541"/>
      <c r="G210" s="541"/>
      <c r="H210" s="542">
        <v>5453</v>
      </c>
      <c r="I210" s="543" t="s">
        <v>593</v>
      </c>
      <c r="J210" s="544">
        <v>0</v>
      </c>
      <c r="K210" s="544">
        <v>0</v>
      </c>
      <c r="L210" s="544">
        <v>0</v>
      </c>
      <c r="M210" s="544">
        <f>Posebni!F564</f>
        <v>310000</v>
      </c>
      <c r="N210" s="660">
        <f>Posebni!G564</f>
        <v>-1800</v>
      </c>
      <c r="O210" s="660">
        <f>Posebni!H564</f>
        <v>308200</v>
      </c>
      <c r="P210" s="545">
        <v>0</v>
      </c>
      <c r="Q210" s="545">
        <v>0</v>
      </c>
      <c r="R210" s="545">
        <v>0</v>
      </c>
      <c r="S210" s="545">
        <v>0</v>
      </c>
    </row>
    <row r="211" spans="1:19" s="2" customFormat="1" x14ac:dyDescent="0.25">
      <c r="A211" s="411"/>
      <c r="B211" s="411"/>
      <c r="C211" s="411"/>
      <c r="D211" s="411"/>
      <c r="E211" s="411"/>
      <c r="F211" s="411"/>
      <c r="G211" s="411"/>
      <c r="H211" s="18"/>
      <c r="I211" s="19"/>
      <c r="J211" s="20"/>
      <c r="K211" s="20"/>
      <c r="L211" s="20"/>
      <c r="M211" s="20"/>
      <c r="N211" s="20"/>
      <c r="O211" s="20"/>
      <c r="P211" s="21"/>
      <c r="Q211" s="22"/>
      <c r="R211" s="22"/>
      <c r="S211" s="22"/>
    </row>
    <row r="212" spans="1:19" s="2" customFormat="1" x14ac:dyDescent="0.25">
      <c r="A212" s="411"/>
      <c r="B212" s="411"/>
      <c r="C212" s="411"/>
      <c r="D212" s="411"/>
      <c r="E212" s="411"/>
      <c r="F212" s="411"/>
      <c r="G212" s="411"/>
      <c r="H212" s="18"/>
      <c r="I212" s="19"/>
      <c r="J212" s="23"/>
      <c r="K212" s="23"/>
      <c r="L212" s="23"/>
      <c r="M212" s="23"/>
      <c r="N212" s="23"/>
      <c r="O212" s="23"/>
      <c r="P212" s="21"/>
      <c r="Q212" s="22"/>
      <c r="R212" s="22"/>
      <c r="S212" s="22"/>
    </row>
    <row r="213" spans="1:19" ht="13.8" thickBot="1" x14ac:dyDescent="0.3">
      <c r="A213" s="411"/>
      <c r="B213" s="411"/>
      <c r="C213" s="411"/>
      <c r="D213" s="411"/>
      <c r="E213" s="411"/>
      <c r="F213" s="411"/>
      <c r="G213" s="411"/>
      <c r="H213" s="9" t="s">
        <v>108</v>
      </c>
      <c r="I213" s="54"/>
      <c r="J213" s="23"/>
      <c r="K213" s="23"/>
      <c r="L213" s="23"/>
      <c r="M213" s="23"/>
      <c r="N213" s="23"/>
      <c r="O213" s="23"/>
      <c r="P213" s="8"/>
      <c r="Q213" s="22"/>
      <c r="R213" s="22"/>
      <c r="S213" s="22"/>
    </row>
    <row r="214" spans="1:19" s="90" customFormat="1" x14ac:dyDescent="0.25">
      <c r="A214" s="424"/>
      <c r="B214" s="425"/>
      <c r="C214" s="425"/>
      <c r="D214" s="425"/>
      <c r="E214" s="425"/>
      <c r="F214" s="425"/>
      <c r="G214" s="425"/>
      <c r="H214" s="94">
        <v>9</v>
      </c>
      <c r="I214" s="95" t="s">
        <v>9</v>
      </c>
      <c r="J214" s="88">
        <f t="shared" ref="J214:O215" si="77">SUM(J215)</f>
        <v>610476</v>
      </c>
      <c r="K214" s="88">
        <f t="shared" si="77"/>
        <v>0</v>
      </c>
      <c r="L214" s="88">
        <f t="shared" si="77"/>
        <v>0</v>
      </c>
      <c r="M214" s="88">
        <f t="shared" si="77"/>
        <v>1000000</v>
      </c>
      <c r="N214" s="88">
        <f t="shared" si="77"/>
        <v>-1000000</v>
      </c>
      <c r="O214" s="88">
        <f t="shared" si="77"/>
        <v>0</v>
      </c>
      <c r="P214" s="96">
        <f>K214/J214*100</f>
        <v>0</v>
      </c>
      <c r="Q214" s="96">
        <v>0</v>
      </c>
      <c r="R214" s="96">
        <v>0</v>
      </c>
      <c r="S214" s="89">
        <v>0</v>
      </c>
    </row>
    <row r="215" spans="1:19" s="104" customFormat="1" x14ac:dyDescent="0.25">
      <c r="A215" s="420"/>
      <c r="B215" s="421"/>
      <c r="C215" s="421"/>
      <c r="D215" s="421"/>
      <c r="E215" s="421"/>
      <c r="F215" s="421"/>
      <c r="G215" s="421"/>
      <c r="H215" s="105">
        <v>92</v>
      </c>
      <c r="I215" s="106" t="s">
        <v>109</v>
      </c>
      <c r="J215" s="107">
        <f t="shared" si="77"/>
        <v>610476</v>
      </c>
      <c r="K215" s="107">
        <f t="shared" si="77"/>
        <v>0</v>
      </c>
      <c r="L215" s="107">
        <f t="shared" si="77"/>
        <v>0</v>
      </c>
      <c r="M215" s="107">
        <f t="shared" si="77"/>
        <v>1000000</v>
      </c>
      <c r="N215" s="107">
        <f t="shared" si="77"/>
        <v>-1000000</v>
      </c>
      <c r="O215" s="107">
        <f t="shared" si="77"/>
        <v>0</v>
      </c>
      <c r="P215" s="112">
        <f>K215/J215*100</f>
        <v>0</v>
      </c>
      <c r="Q215" s="112">
        <v>0</v>
      </c>
      <c r="R215" s="112">
        <v>0</v>
      </c>
      <c r="S215" s="113">
        <v>0</v>
      </c>
    </row>
    <row r="216" spans="1:19" s="1" customFormat="1" x14ac:dyDescent="0.25">
      <c r="A216" s="405"/>
      <c r="B216" s="406"/>
      <c r="C216" s="406"/>
      <c r="D216" s="406"/>
      <c r="E216" s="406"/>
      <c r="F216" s="406"/>
      <c r="G216" s="406"/>
      <c r="H216" s="24">
        <v>922</v>
      </c>
      <c r="I216" s="10" t="s">
        <v>110</v>
      </c>
      <c r="J216" s="14">
        <f>SUM(J217+J218)</f>
        <v>610476</v>
      </c>
      <c r="K216" s="14">
        <f>SUM(K217+K218)</f>
        <v>0</v>
      </c>
      <c r="L216" s="14">
        <f>SUM(L217+L218)</f>
        <v>0</v>
      </c>
      <c r="M216" s="14">
        <f>SUM(M217+M218)</f>
        <v>1000000</v>
      </c>
      <c r="N216" s="14">
        <f t="shared" ref="N216:O216" si="78">SUM(N217+N218)</f>
        <v>-1000000</v>
      </c>
      <c r="O216" s="14">
        <f t="shared" si="78"/>
        <v>0</v>
      </c>
      <c r="P216" s="64">
        <f>K216/J216*100</f>
        <v>0</v>
      </c>
      <c r="Q216" s="64">
        <v>0</v>
      </c>
      <c r="R216" s="64">
        <v>0</v>
      </c>
      <c r="S216" s="52">
        <v>0</v>
      </c>
    </row>
    <row r="217" spans="1:19" s="53" customFormat="1" x14ac:dyDescent="0.25">
      <c r="A217" s="58"/>
      <c r="B217" s="48"/>
      <c r="C217" s="48"/>
      <c r="D217" s="48"/>
      <c r="E217" s="48"/>
      <c r="F217" s="48"/>
      <c r="G217" s="48"/>
      <c r="H217" s="49">
        <v>9221</v>
      </c>
      <c r="I217" s="50" t="s">
        <v>437</v>
      </c>
      <c r="J217" s="51">
        <v>610476</v>
      </c>
      <c r="K217" s="51">
        <v>0</v>
      </c>
      <c r="L217" s="51">
        <v>0</v>
      </c>
      <c r="M217" s="51">
        <v>1000000</v>
      </c>
      <c r="N217" s="51">
        <v>-1000000</v>
      </c>
      <c r="O217" s="16">
        <f>M217+N217</f>
        <v>0</v>
      </c>
      <c r="P217" s="64">
        <v>0</v>
      </c>
      <c r="Q217" s="64">
        <v>0</v>
      </c>
      <c r="R217" s="64">
        <v>0</v>
      </c>
      <c r="S217" s="52">
        <v>0</v>
      </c>
    </row>
    <row r="218" spans="1:19" ht="13.8" thickBot="1" x14ac:dyDescent="0.3">
      <c r="A218" s="307"/>
      <c r="B218" s="308"/>
      <c r="C218" s="308"/>
      <c r="D218" s="308"/>
      <c r="E218" s="308"/>
      <c r="F218" s="308"/>
      <c r="G218" s="308"/>
      <c r="H218" s="42">
        <v>9222</v>
      </c>
      <c r="I218" s="43" t="s">
        <v>438</v>
      </c>
      <c r="J218" s="44">
        <v>0</v>
      </c>
      <c r="K218" s="44">
        <v>0</v>
      </c>
      <c r="L218" s="44">
        <v>0</v>
      </c>
      <c r="M218" s="44">
        <v>0</v>
      </c>
      <c r="N218" s="44"/>
      <c r="O218" s="44">
        <v>0</v>
      </c>
      <c r="P218" s="65">
        <v>0</v>
      </c>
      <c r="Q218" s="65">
        <v>0</v>
      </c>
      <c r="R218" s="65">
        <v>0</v>
      </c>
      <c r="S218" s="66">
        <v>0</v>
      </c>
    </row>
    <row r="219" spans="1:19" x14ac:dyDescent="0.25">
      <c r="I219" s="4"/>
      <c r="K219" s="3"/>
    </row>
    <row r="220" spans="1:19" x14ac:dyDescent="0.25">
      <c r="I220" s="4"/>
      <c r="K220" s="3"/>
    </row>
    <row r="221" spans="1:19" x14ac:dyDescent="0.25">
      <c r="I221" s="4"/>
      <c r="K221" s="3"/>
    </row>
    <row r="222" spans="1:19" x14ac:dyDescent="0.25">
      <c r="H222" s="29" t="s">
        <v>364</v>
      </c>
      <c r="I222" s="4"/>
      <c r="K222" s="3"/>
    </row>
    <row r="223" spans="1:19" ht="13.8" x14ac:dyDescent="0.25">
      <c r="I223" s="153" t="s">
        <v>370</v>
      </c>
    </row>
    <row r="224" spans="1:19" ht="13.8" x14ac:dyDescent="0.25">
      <c r="I224" s="153" t="s">
        <v>371</v>
      </c>
    </row>
    <row r="225" spans="9:19" ht="13.8" x14ac:dyDescent="0.25">
      <c r="I225" s="153" t="s">
        <v>372</v>
      </c>
    </row>
    <row r="226" spans="9:19" ht="13.8" x14ac:dyDescent="0.25">
      <c r="I226" s="153" t="s">
        <v>373</v>
      </c>
    </row>
    <row r="227" spans="9:19" ht="13.8" x14ac:dyDescent="0.25">
      <c r="I227" s="153" t="s">
        <v>374</v>
      </c>
    </row>
    <row r="228" spans="9:19" ht="13.8" x14ac:dyDescent="0.25">
      <c r="I228" s="661" t="s">
        <v>375</v>
      </c>
      <c r="J228" s="661"/>
      <c r="K228" s="661"/>
      <c r="L228" s="661"/>
      <c r="M228" s="661"/>
      <c r="N228" s="661"/>
      <c r="O228" s="661"/>
      <c r="P228" s="661"/>
      <c r="Q228" s="661"/>
      <c r="R228" s="661"/>
      <c r="S228" s="661"/>
    </row>
    <row r="229" spans="9:19" ht="13.8" x14ac:dyDescent="0.25">
      <c r="I229" s="153" t="s">
        <v>376</v>
      </c>
    </row>
  </sheetData>
  <mergeCells count="8">
    <mergeCell ref="I228:S228"/>
    <mergeCell ref="H31:I31"/>
    <mergeCell ref="H28:I28"/>
    <mergeCell ref="A12:G12"/>
    <mergeCell ref="A2:I2"/>
    <mergeCell ref="A6:S6"/>
    <mergeCell ref="A7:S7"/>
    <mergeCell ref="A10:I10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fitToHeight="5" orientation="portrait" horizontalDpi="300" verticalDpi="300" r:id="rId1"/>
  <headerFooter alignWithMargins="0">
    <oddFooter>Stranica &amp;P</oddFooter>
  </headerFooter>
  <rowBreaks count="4" manualBreakCount="4">
    <brk id="33" min="5" max="18" man="1"/>
    <brk id="86" min="5" max="18" man="1"/>
    <brk id="141" min="5" max="18" man="1"/>
    <brk id="192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506"/>
  <sheetViews>
    <sheetView view="pageBreakPreview" zoomScale="115" zoomScaleNormal="100" zoomScaleSheetLayoutView="115" workbookViewId="0">
      <selection activeCell="A278" sqref="A278:J278"/>
    </sheetView>
  </sheetViews>
  <sheetFormatPr defaultColWidth="9.109375" defaultRowHeight="13.2" x14ac:dyDescent="0.25"/>
  <cols>
    <col min="1" max="1" width="9" style="2" customWidth="1"/>
    <col min="2" max="2" width="4.109375" style="2" customWidth="1"/>
    <col min="3" max="3" width="7.44140625" style="2" customWidth="1"/>
    <col min="4" max="4" width="60.6640625" style="2" customWidth="1"/>
    <col min="5" max="5" width="20.44140625" style="2" hidden="1" customWidth="1"/>
    <col min="6" max="6" width="14.6640625" style="213" customWidth="1"/>
    <col min="7" max="8" width="14.6640625" style="337" customWidth="1"/>
    <col min="9" max="9" width="6.6640625" style="213" customWidth="1"/>
    <col min="10" max="10" width="7.109375" style="213" customWidth="1"/>
    <col min="11" max="16384" width="9.109375" style="2"/>
  </cols>
  <sheetData>
    <row r="2" spans="1:10" s="124" customFormat="1" ht="16.5" customHeight="1" x14ac:dyDescent="0.25">
      <c r="A2" s="673" t="s">
        <v>175</v>
      </c>
      <c r="B2" s="673"/>
      <c r="C2" s="673"/>
      <c r="D2" s="673"/>
      <c r="E2" s="673"/>
      <c r="F2" s="673"/>
      <c r="G2" s="673"/>
      <c r="H2" s="673"/>
      <c r="I2" s="673"/>
      <c r="J2" s="673"/>
    </row>
    <row r="3" spans="1:10" s="124" customFormat="1" ht="18" customHeight="1" x14ac:dyDescent="0.25">
      <c r="A3" s="673" t="s">
        <v>116</v>
      </c>
      <c r="B3" s="673"/>
      <c r="C3" s="673"/>
      <c r="D3" s="673"/>
      <c r="E3" s="673"/>
      <c r="F3" s="673"/>
      <c r="G3" s="673"/>
      <c r="H3" s="673"/>
      <c r="I3" s="673"/>
      <c r="J3" s="673"/>
    </row>
    <row r="4" spans="1:10" s="124" customFormat="1" ht="30" customHeight="1" x14ac:dyDescent="0.25">
      <c r="A4" s="688" t="s">
        <v>284</v>
      </c>
      <c r="B4" s="688"/>
      <c r="C4" s="688"/>
      <c r="D4" s="688"/>
      <c r="E4" s="688"/>
      <c r="F4" s="688"/>
      <c r="G4" s="688"/>
      <c r="H4" s="688"/>
      <c r="I4" s="688"/>
      <c r="J4" s="688"/>
    </row>
    <row r="5" spans="1:10" ht="13.5" customHeight="1" thickBot="1" x14ac:dyDescent="0.3">
      <c r="A5" s="126"/>
      <c r="B5" s="126"/>
      <c r="C5" s="126"/>
      <c r="D5" s="126"/>
      <c r="E5" s="126"/>
      <c r="F5" s="301"/>
      <c r="G5" s="362"/>
      <c r="H5" s="362"/>
      <c r="I5" s="282"/>
      <c r="J5" s="282"/>
    </row>
    <row r="6" spans="1:10" s="53" customFormat="1" ht="36.75" customHeight="1" thickBot="1" x14ac:dyDescent="0.3">
      <c r="A6" s="372" t="s">
        <v>176</v>
      </c>
      <c r="B6" s="127" t="s">
        <v>111</v>
      </c>
      <c r="C6" s="128" t="s">
        <v>11</v>
      </c>
      <c r="D6" s="129" t="s">
        <v>177</v>
      </c>
      <c r="E6" s="128" t="s">
        <v>178</v>
      </c>
      <c r="F6" s="128" t="s">
        <v>179</v>
      </c>
      <c r="G6" s="360" t="s">
        <v>180</v>
      </c>
      <c r="H6" s="360" t="s">
        <v>181</v>
      </c>
      <c r="I6" s="379" t="s">
        <v>345</v>
      </c>
      <c r="J6" s="380" t="s">
        <v>347</v>
      </c>
    </row>
    <row r="7" spans="1:10" s="316" customFormat="1" ht="10.8" thickBot="1" x14ac:dyDescent="0.3">
      <c r="A7" s="313">
        <v>1</v>
      </c>
      <c r="B7" s="314">
        <v>2</v>
      </c>
      <c r="C7" s="315">
        <v>3</v>
      </c>
      <c r="D7" s="314">
        <v>4</v>
      </c>
      <c r="E7" s="314">
        <v>2</v>
      </c>
      <c r="F7" s="314">
        <v>5</v>
      </c>
      <c r="G7" s="361">
        <v>6</v>
      </c>
      <c r="H7" s="361">
        <v>7</v>
      </c>
      <c r="I7" s="373">
        <v>8</v>
      </c>
      <c r="J7" s="374">
        <v>9</v>
      </c>
    </row>
    <row r="8" spans="1:10" s="274" customFormat="1" ht="36" customHeight="1" thickBot="1" x14ac:dyDescent="0.35">
      <c r="A8" s="698" t="s">
        <v>292</v>
      </c>
      <c r="B8" s="699"/>
      <c r="C8" s="699"/>
      <c r="D8" s="699"/>
      <c r="E8" s="273">
        <f>SUM(E499)</f>
        <v>5608000</v>
      </c>
      <c r="F8" s="317">
        <f>SUM(F499)</f>
        <v>8864000</v>
      </c>
      <c r="G8" s="317">
        <f>SUM(G499)</f>
        <v>5897500</v>
      </c>
      <c r="H8" s="317">
        <f>SUM(H499)</f>
        <v>6257000</v>
      </c>
      <c r="I8" s="303">
        <f>AVERAGE(G8/F8*100)</f>
        <v>66.53316787003611</v>
      </c>
      <c r="J8" s="303">
        <f>AVERAGE(H8/G8*100)</f>
        <v>106.09580330648581</v>
      </c>
    </row>
    <row r="9" spans="1:10" s="253" customFormat="1" ht="18" thickBot="1" x14ac:dyDescent="0.35">
      <c r="A9" s="131"/>
      <c r="B9" s="131"/>
      <c r="C9" s="131"/>
      <c r="D9" s="131"/>
      <c r="E9" s="132"/>
      <c r="F9" s="318"/>
      <c r="G9" s="318"/>
      <c r="H9" s="318"/>
      <c r="I9" s="283"/>
      <c r="J9" s="283"/>
    </row>
    <row r="10" spans="1:10" s="142" customFormat="1" ht="15" customHeight="1" thickBot="1" x14ac:dyDescent="0.35">
      <c r="A10" s="700" t="s">
        <v>273</v>
      </c>
      <c r="B10" s="701"/>
      <c r="C10" s="701"/>
      <c r="D10" s="701"/>
      <c r="E10" s="241">
        <f>SUM(E12+E27)</f>
        <v>61000</v>
      </c>
      <c r="F10" s="320">
        <f>SUM(F12+F27)</f>
        <v>94000</v>
      </c>
      <c r="G10" s="320">
        <f>SUM(G12+G27)</f>
        <v>88000</v>
      </c>
      <c r="H10" s="320">
        <f>SUM(H12+H27)</f>
        <v>87000</v>
      </c>
      <c r="I10" s="284">
        <f>AVERAGE(G10/F10*100)</f>
        <v>93.61702127659575</v>
      </c>
      <c r="J10" s="284">
        <f>AVERAGE(H10/G10*100)</f>
        <v>98.86363636363636</v>
      </c>
    </row>
    <row r="11" spans="1:10" s="199" customFormat="1" ht="17.25" customHeight="1" thickBot="1" x14ac:dyDescent="0.35">
      <c r="A11" s="134"/>
      <c r="B11" s="134"/>
      <c r="C11" s="134"/>
      <c r="D11" s="134"/>
      <c r="E11" s="135"/>
      <c r="F11" s="321"/>
      <c r="G11" s="321"/>
      <c r="H11" s="321"/>
      <c r="I11" s="285"/>
      <c r="J11" s="285"/>
    </row>
    <row r="12" spans="1:10" s="137" customFormat="1" ht="15.75" customHeight="1" thickBot="1" x14ac:dyDescent="0.35">
      <c r="A12" s="674" t="s">
        <v>271</v>
      </c>
      <c r="B12" s="675"/>
      <c r="C12" s="675"/>
      <c r="D12" s="676"/>
      <c r="E12" s="136">
        <f>SUM(E16)</f>
        <v>61000</v>
      </c>
      <c r="F12" s="322">
        <f>SUM(F16)</f>
        <v>69000</v>
      </c>
      <c r="G12" s="322">
        <f>SUM(G16)</f>
        <v>66000</v>
      </c>
      <c r="H12" s="322">
        <f>SUM(H16)</f>
        <v>66000</v>
      </c>
      <c r="I12" s="286">
        <f>AVERAGE(G12/F12*100)</f>
        <v>95.652173913043484</v>
      </c>
      <c r="J12" s="286">
        <f>AVERAGE(H12/G12*100)</f>
        <v>100</v>
      </c>
    </row>
    <row r="13" spans="1:10" s="254" customFormat="1" ht="16.5" customHeight="1" x14ac:dyDescent="0.3">
      <c r="A13" s="138"/>
      <c r="B13" s="138"/>
      <c r="C13" s="138"/>
      <c r="D13" s="138"/>
      <c r="E13" s="139"/>
      <c r="F13" s="323"/>
      <c r="G13" s="323"/>
      <c r="H13" s="323"/>
      <c r="I13" s="285"/>
      <c r="J13" s="285"/>
    </row>
    <row r="14" spans="1:10" s="142" customFormat="1" ht="15.6" x14ac:dyDescent="0.3">
      <c r="A14" s="1"/>
      <c r="B14" s="1"/>
      <c r="C14" s="1"/>
      <c r="D14" s="140" t="s">
        <v>182</v>
      </c>
      <c r="E14" s="141"/>
      <c r="F14" s="324"/>
      <c r="G14" s="324"/>
      <c r="H14" s="363"/>
      <c r="I14" s="291"/>
      <c r="J14" s="291"/>
    </row>
    <row r="15" spans="1:10" s="1" customFormat="1" ht="13.8" x14ac:dyDescent="0.25">
      <c r="D15" s="281" t="s">
        <v>183</v>
      </c>
      <c r="E15" s="143"/>
      <c r="F15" s="325"/>
      <c r="G15" s="325"/>
      <c r="H15" s="364"/>
      <c r="I15" s="292"/>
      <c r="J15" s="292"/>
    </row>
    <row r="16" spans="1:10" s="1" customFormat="1" ht="13.8" x14ac:dyDescent="0.25">
      <c r="A16" s="144"/>
      <c r="B16" s="144"/>
      <c r="C16" s="144"/>
      <c r="D16" s="305" t="s">
        <v>295</v>
      </c>
      <c r="E16" s="145">
        <f>SUM(E17+E23)</f>
        <v>61000</v>
      </c>
      <c r="F16" s="326">
        <f>SUM(F17+F23)</f>
        <v>69000</v>
      </c>
      <c r="G16" s="326">
        <f>SUM(G17+G23)</f>
        <v>66000</v>
      </c>
      <c r="H16" s="368">
        <f>SUM(H17+H23)</f>
        <v>66000</v>
      </c>
      <c r="I16" s="370">
        <f>AVERAGE(G16/F16*100)</f>
        <v>95.652173913043484</v>
      </c>
      <c r="J16" s="370">
        <f>AVERAGE(H16/G16*100)</f>
        <v>100</v>
      </c>
    </row>
    <row r="17" spans="1:10" s="1" customFormat="1" x14ac:dyDescent="0.25">
      <c r="A17" s="176" t="s">
        <v>296</v>
      </c>
      <c r="B17" s="146"/>
      <c r="C17" s="147">
        <v>32</v>
      </c>
      <c r="D17" s="146" t="s">
        <v>184</v>
      </c>
      <c r="E17" s="148">
        <f>SUM(E18+E20)</f>
        <v>50000</v>
      </c>
      <c r="F17" s="327">
        <f>SUM(F18+F20)</f>
        <v>58000</v>
      </c>
      <c r="G17" s="327">
        <v>55000</v>
      </c>
      <c r="H17" s="327">
        <v>55000</v>
      </c>
      <c r="I17" s="369">
        <f>AVERAGE(G17/F17*100)</f>
        <v>94.827586206896555</v>
      </c>
      <c r="J17" s="369">
        <f>AVERAGE(H17/G17*100)</f>
        <v>100</v>
      </c>
    </row>
    <row r="18" spans="1:10" s="175" customFormat="1" ht="13.8" x14ac:dyDescent="0.25">
      <c r="A18" s="176" t="s">
        <v>296</v>
      </c>
      <c r="B18" s="174"/>
      <c r="C18" s="171">
        <v>323</v>
      </c>
      <c r="D18" s="172" t="s">
        <v>57</v>
      </c>
      <c r="E18" s="173">
        <f>SUM(E19)</f>
        <v>0</v>
      </c>
      <c r="F18" s="328">
        <f>SUM(F19)</f>
        <v>5000</v>
      </c>
      <c r="G18" s="328"/>
      <c r="H18" s="328"/>
      <c r="I18" s="369">
        <f t="shared" ref="I18:J25" si="0">AVERAGE(G18/F18*100)</f>
        <v>0</v>
      </c>
      <c r="J18" s="369"/>
    </row>
    <row r="19" spans="1:10" s="157" customFormat="1" ht="13.8" hidden="1" x14ac:dyDescent="0.25">
      <c r="A19" s="176" t="s">
        <v>296</v>
      </c>
      <c r="B19" s="174">
        <v>1</v>
      </c>
      <c r="C19" s="177">
        <v>3233</v>
      </c>
      <c r="D19" s="178" t="s">
        <v>60</v>
      </c>
      <c r="E19" s="179">
        <v>0</v>
      </c>
      <c r="F19" s="329">
        <v>5000</v>
      </c>
      <c r="G19" s="329"/>
      <c r="H19" s="329"/>
      <c r="I19" s="369">
        <f t="shared" si="0"/>
        <v>0</v>
      </c>
      <c r="J19" s="369"/>
    </row>
    <row r="20" spans="1:10" s="149" customFormat="1" ht="13.8" x14ac:dyDescent="0.25">
      <c r="A20" s="176" t="s">
        <v>296</v>
      </c>
      <c r="B20" s="146"/>
      <c r="C20" s="147">
        <v>329</v>
      </c>
      <c r="D20" s="146" t="s">
        <v>66</v>
      </c>
      <c r="E20" s="148">
        <f>SUM(E21:E22)</f>
        <v>50000</v>
      </c>
      <c r="F20" s="327">
        <f>SUM(F21:F22)</f>
        <v>53000</v>
      </c>
      <c r="G20" s="327"/>
      <c r="H20" s="327"/>
      <c r="I20" s="369">
        <f t="shared" si="0"/>
        <v>0</v>
      </c>
      <c r="J20" s="369"/>
    </row>
    <row r="21" spans="1:10" s="149" customFormat="1" ht="13.8" hidden="1" x14ac:dyDescent="0.25">
      <c r="A21" s="176" t="s">
        <v>296</v>
      </c>
      <c r="B21" s="150">
        <v>2</v>
      </c>
      <c r="C21" s="151">
        <v>3291</v>
      </c>
      <c r="D21" s="150" t="s">
        <v>67</v>
      </c>
      <c r="E21" s="152">
        <v>50000</v>
      </c>
      <c r="F21" s="330">
        <v>50000</v>
      </c>
      <c r="G21" s="330"/>
      <c r="H21" s="330"/>
      <c r="I21" s="369">
        <f t="shared" si="0"/>
        <v>0</v>
      </c>
      <c r="J21" s="369"/>
    </row>
    <row r="22" spans="1:10" s="149" customFormat="1" ht="13.8" hidden="1" x14ac:dyDescent="0.25">
      <c r="A22" s="176" t="s">
        <v>296</v>
      </c>
      <c r="B22" s="150">
        <v>3</v>
      </c>
      <c r="C22" s="151">
        <v>3293</v>
      </c>
      <c r="D22" s="150" t="s">
        <v>69</v>
      </c>
      <c r="E22" s="152">
        <v>0</v>
      </c>
      <c r="F22" s="330">
        <v>3000</v>
      </c>
      <c r="G22" s="330"/>
      <c r="H22" s="330"/>
      <c r="I22" s="369">
        <f t="shared" si="0"/>
        <v>0</v>
      </c>
      <c r="J22" s="369"/>
    </row>
    <row r="23" spans="1:10" s="1" customFormat="1" x14ac:dyDescent="0.25">
      <c r="A23" s="176" t="s">
        <v>296</v>
      </c>
      <c r="B23" s="146"/>
      <c r="C23" s="147">
        <v>38</v>
      </c>
      <c r="D23" s="146" t="s">
        <v>86</v>
      </c>
      <c r="E23" s="148">
        <f>SUM(E24)</f>
        <v>11000</v>
      </c>
      <c r="F23" s="327">
        <f>SUM(F24)</f>
        <v>11000</v>
      </c>
      <c r="G23" s="327">
        <v>11000</v>
      </c>
      <c r="H23" s="327">
        <v>11000</v>
      </c>
      <c r="I23" s="369">
        <f t="shared" si="0"/>
        <v>100</v>
      </c>
      <c r="J23" s="369">
        <f t="shared" si="0"/>
        <v>100</v>
      </c>
    </row>
    <row r="24" spans="1:10" s="149" customFormat="1" ht="13.8" x14ac:dyDescent="0.25">
      <c r="A24" s="176" t="s">
        <v>296</v>
      </c>
      <c r="B24" s="146"/>
      <c r="C24" s="147">
        <v>381</v>
      </c>
      <c r="D24" s="146" t="s">
        <v>38</v>
      </c>
      <c r="E24" s="148">
        <f>SUM(E25)</f>
        <v>11000</v>
      </c>
      <c r="F24" s="327">
        <f>SUM(F25)</f>
        <v>11000</v>
      </c>
      <c r="G24" s="327"/>
      <c r="H24" s="327"/>
      <c r="I24" s="369">
        <f t="shared" si="0"/>
        <v>0</v>
      </c>
      <c r="J24" s="369"/>
    </row>
    <row r="25" spans="1:10" s="149" customFormat="1" ht="13.8" hidden="1" x14ac:dyDescent="0.25">
      <c r="A25" s="176" t="s">
        <v>296</v>
      </c>
      <c r="B25" s="150">
        <v>4</v>
      </c>
      <c r="C25" s="151">
        <v>381142</v>
      </c>
      <c r="D25" s="150" t="s">
        <v>84</v>
      </c>
      <c r="E25" s="152">
        <v>11000</v>
      </c>
      <c r="F25" s="330">
        <v>11000</v>
      </c>
      <c r="G25" s="330"/>
      <c r="H25" s="330"/>
      <c r="I25" s="369">
        <f t="shared" si="0"/>
        <v>0</v>
      </c>
      <c r="J25" s="369"/>
    </row>
    <row r="26" spans="1:10" s="149" customFormat="1" ht="14.4" thickBot="1" x14ac:dyDescent="0.3">
      <c r="A26" s="154"/>
      <c r="B26" s="154"/>
      <c r="C26" s="155"/>
      <c r="D26" s="154"/>
      <c r="E26" s="156"/>
      <c r="F26" s="331"/>
      <c r="G26" s="332"/>
      <c r="H26" s="332"/>
      <c r="I26" s="290"/>
      <c r="J26" s="290"/>
    </row>
    <row r="27" spans="1:10" s="137" customFormat="1" ht="15.75" customHeight="1" thickBot="1" x14ac:dyDescent="0.35">
      <c r="A27" s="674" t="s">
        <v>272</v>
      </c>
      <c r="B27" s="675"/>
      <c r="C27" s="675"/>
      <c r="D27" s="676"/>
      <c r="E27" s="136">
        <f>SUM(E31)</f>
        <v>0</v>
      </c>
      <c r="F27" s="322">
        <f>SUM(F31)</f>
        <v>25000</v>
      </c>
      <c r="G27" s="322">
        <f>SUM(G31)</f>
        <v>22000</v>
      </c>
      <c r="H27" s="322">
        <f>SUM(H31)</f>
        <v>21000</v>
      </c>
      <c r="I27" s="286">
        <f>AVERAGE(G27/F27*100)</f>
        <v>88</v>
      </c>
      <c r="J27" s="286">
        <f>AVERAGE(H27/G27*100)</f>
        <v>95.454545454545453</v>
      </c>
    </row>
    <row r="28" spans="1:10" s="254" customFormat="1" ht="16.5" customHeight="1" x14ac:dyDescent="0.3">
      <c r="A28" s="138"/>
      <c r="B28" s="138"/>
      <c r="C28" s="138"/>
      <c r="D28" s="138"/>
      <c r="E28" s="139"/>
      <c r="F28" s="323"/>
      <c r="G28" s="323"/>
      <c r="H28" s="323"/>
      <c r="I28" s="285"/>
      <c r="J28" s="285"/>
    </row>
    <row r="29" spans="1:10" s="142" customFormat="1" ht="15.6" x14ac:dyDescent="0.3">
      <c r="A29" s="1"/>
      <c r="B29" s="1"/>
      <c r="C29" s="1"/>
      <c r="D29" s="140" t="s">
        <v>182</v>
      </c>
      <c r="E29" s="141"/>
      <c r="F29" s="324"/>
      <c r="G29" s="324"/>
      <c r="H29" s="324"/>
      <c r="I29" s="287"/>
      <c r="J29" s="287"/>
    </row>
    <row r="30" spans="1:10" s="1" customFormat="1" ht="13.8" x14ac:dyDescent="0.25">
      <c r="D30" s="281" t="s">
        <v>183</v>
      </c>
      <c r="E30" s="143"/>
      <c r="F30" s="325"/>
      <c r="G30" s="325"/>
      <c r="H30" s="325"/>
      <c r="I30" s="288"/>
      <c r="J30" s="288"/>
    </row>
    <row r="31" spans="1:10" s="1" customFormat="1" ht="13.8" x14ac:dyDescent="0.25">
      <c r="A31" s="144"/>
      <c r="B31" s="144"/>
      <c r="C31" s="144"/>
      <c r="D31" s="305" t="s">
        <v>298</v>
      </c>
      <c r="E31" s="145">
        <f>SUM(E32+E38)</f>
        <v>0</v>
      </c>
      <c r="F31" s="326">
        <f>SUM(F32+F38)</f>
        <v>25000</v>
      </c>
      <c r="G31" s="326">
        <f>SUM(G32+G38)</f>
        <v>22000</v>
      </c>
      <c r="H31" s="326">
        <f>SUM(H32+H38)</f>
        <v>21000</v>
      </c>
      <c r="I31" s="370">
        <f>AVERAGE(G31/F31*100)</f>
        <v>88</v>
      </c>
      <c r="J31" s="370">
        <f>AVERAGE(H31/G31*100)</f>
        <v>95.454545454545453</v>
      </c>
    </row>
    <row r="32" spans="1:10" s="1" customFormat="1" x14ac:dyDescent="0.25">
      <c r="A32" s="176" t="s">
        <v>297</v>
      </c>
      <c r="B32" s="146"/>
      <c r="C32" s="147">
        <v>32</v>
      </c>
      <c r="D32" s="146" t="s">
        <v>184</v>
      </c>
      <c r="E32" s="148">
        <f>SUM(E33+E35)</f>
        <v>0</v>
      </c>
      <c r="F32" s="327">
        <f>SUM(F33+F35)</f>
        <v>22000</v>
      </c>
      <c r="G32" s="327">
        <v>20000</v>
      </c>
      <c r="H32" s="327">
        <v>20000</v>
      </c>
      <c r="I32" s="369">
        <f t="shared" ref="I32:J40" si="1">AVERAGE(G32/F32*100)</f>
        <v>90.909090909090907</v>
      </c>
      <c r="J32" s="369">
        <f t="shared" si="1"/>
        <v>100</v>
      </c>
    </row>
    <row r="33" spans="1:10" s="175" customFormat="1" ht="13.8" x14ac:dyDescent="0.25">
      <c r="A33" s="176" t="s">
        <v>297</v>
      </c>
      <c r="B33" s="174"/>
      <c r="C33" s="171">
        <v>323</v>
      </c>
      <c r="D33" s="172" t="s">
        <v>57</v>
      </c>
      <c r="E33" s="173">
        <f>SUM(E34)</f>
        <v>0</v>
      </c>
      <c r="F33" s="328">
        <f>SUM(F34)</f>
        <v>10000</v>
      </c>
      <c r="G33" s="328"/>
      <c r="H33" s="328"/>
      <c r="I33" s="369">
        <f t="shared" si="1"/>
        <v>0</v>
      </c>
      <c r="J33" s="369"/>
    </row>
    <row r="34" spans="1:10" s="157" customFormat="1" ht="13.8" hidden="1" x14ac:dyDescent="0.25">
      <c r="A34" s="176" t="s">
        <v>297</v>
      </c>
      <c r="B34" s="174">
        <v>5</v>
      </c>
      <c r="C34" s="177">
        <v>3233</v>
      </c>
      <c r="D34" s="178" t="s">
        <v>60</v>
      </c>
      <c r="E34" s="179">
        <v>0</v>
      </c>
      <c r="F34" s="329">
        <v>10000</v>
      </c>
      <c r="G34" s="329"/>
      <c r="H34" s="329"/>
      <c r="I34" s="369">
        <f t="shared" si="1"/>
        <v>0</v>
      </c>
      <c r="J34" s="369"/>
    </row>
    <row r="35" spans="1:10" s="149" customFormat="1" ht="13.8" x14ac:dyDescent="0.25">
      <c r="A35" s="176" t="s">
        <v>297</v>
      </c>
      <c r="B35" s="146"/>
      <c r="C35" s="147">
        <v>329</v>
      </c>
      <c r="D35" s="146" t="s">
        <v>66</v>
      </c>
      <c r="E35" s="148">
        <f>SUM(E36:E37)</f>
        <v>0</v>
      </c>
      <c r="F35" s="327">
        <f>SUM(F36:F37)</f>
        <v>12000</v>
      </c>
      <c r="G35" s="327"/>
      <c r="H35" s="327"/>
      <c r="I35" s="369">
        <f t="shared" si="1"/>
        <v>0</v>
      </c>
      <c r="J35" s="369"/>
    </row>
    <row r="36" spans="1:10" s="149" customFormat="1" ht="13.8" hidden="1" x14ac:dyDescent="0.25">
      <c r="A36" s="176" t="s">
        <v>297</v>
      </c>
      <c r="B36" s="150">
        <v>6</v>
      </c>
      <c r="C36" s="151">
        <v>3293</v>
      </c>
      <c r="D36" s="150" t="s">
        <v>69</v>
      </c>
      <c r="E36" s="152">
        <v>0</v>
      </c>
      <c r="F36" s="330">
        <v>2000</v>
      </c>
      <c r="G36" s="330"/>
      <c r="H36" s="330"/>
      <c r="I36" s="369">
        <f t="shared" si="1"/>
        <v>0</v>
      </c>
      <c r="J36" s="369"/>
    </row>
    <row r="37" spans="1:10" s="149" customFormat="1" ht="13.8" hidden="1" x14ac:dyDescent="0.25">
      <c r="A37" s="176" t="s">
        <v>297</v>
      </c>
      <c r="B37" s="150">
        <v>7</v>
      </c>
      <c r="C37" s="151">
        <v>3299</v>
      </c>
      <c r="D37" s="150" t="s">
        <v>66</v>
      </c>
      <c r="E37" s="152">
        <v>0</v>
      </c>
      <c r="F37" s="330">
        <v>10000</v>
      </c>
      <c r="G37" s="330"/>
      <c r="H37" s="330"/>
      <c r="I37" s="369">
        <f t="shared" si="1"/>
        <v>0</v>
      </c>
      <c r="J37" s="369"/>
    </row>
    <row r="38" spans="1:10" s="1" customFormat="1" x14ac:dyDescent="0.25">
      <c r="A38" s="176" t="s">
        <v>297</v>
      </c>
      <c r="B38" s="146"/>
      <c r="C38" s="147">
        <v>38</v>
      </c>
      <c r="D38" s="146" t="s">
        <v>86</v>
      </c>
      <c r="E38" s="148">
        <f>SUM(E39)</f>
        <v>0</v>
      </c>
      <c r="F38" s="327">
        <f>SUM(F39)</f>
        <v>3000</v>
      </c>
      <c r="G38" s="327">
        <v>2000</v>
      </c>
      <c r="H38" s="327">
        <v>1000</v>
      </c>
      <c r="I38" s="369">
        <f t="shared" si="1"/>
        <v>66.666666666666657</v>
      </c>
      <c r="J38" s="369">
        <f t="shared" si="1"/>
        <v>50</v>
      </c>
    </row>
    <row r="39" spans="1:10" s="149" customFormat="1" ht="13.8" x14ac:dyDescent="0.25">
      <c r="A39" s="176" t="s">
        <v>297</v>
      </c>
      <c r="B39" s="146"/>
      <c r="C39" s="147">
        <v>381</v>
      </c>
      <c r="D39" s="146" t="s">
        <v>38</v>
      </c>
      <c r="E39" s="148">
        <f>SUM(E40)</f>
        <v>0</v>
      </c>
      <c r="F39" s="327">
        <f>SUM(F40)</f>
        <v>3000</v>
      </c>
      <c r="G39" s="327"/>
      <c r="H39" s="327"/>
      <c r="I39" s="369">
        <f t="shared" si="1"/>
        <v>0</v>
      </c>
      <c r="J39" s="369"/>
    </row>
    <row r="40" spans="1:10" s="149" customFormat="1" ht="13.8" hidden="1" x14ac:dyDescent="0.25">
      <c r="A40" s="176" t="s">
        <v>297</v>
      </c>
      <c r="B40" s="150">
        <v>8</v>
      </c>
      <c r="C40" s="151">
        <v>3811</v>
      </c>
      <c r="D40" s="150" t="s">
        <v>38</v>
      </c>
      <c r="E40" s="152">
        <v>0</v>
      </c>
      <c r="F40" s="330">
        <v>3000</v>
      </c>
      <c r="G40" s="330"/>
      <c r="H40" s="330"/>
      <c r="I40" s="369">
        <f t="shared" si="1"/>
        <v>0</v>
      </c>
      <c r="J40" s="369"/>
    </row>
    <row r="41" spans="1:10" s="149" customFormat="1" ht="14.4" thickBot="1" x14ac:dyDescent="0.3">
      <c r="A41" s="154"/>
      <c r="B41" s="154"/>
      <c r="C41" s="155"/>
      <c r="D41" s="154"/>
      <c r="E41" s="156"/>
      <c r="F41" s="332"/>
      <c r="G41" s="332"/>
      <c r="H41" s="332"/>
      <c r="I41" s="290"/>
      <c r="J41" s="290"/>
    </row>
    <row r="42" spans="1:10" s="157" customFormat="1" ht="17.399999999999999" thickBot="1" x14ac:dyDescent="0.35">
      <c r="A42" s="710" t="s">
        <v>274</v>
      </c>
      <c r="B42" s="711"/>
      <c r="C42" s="711"/>
      <c r="D42" s="712"/>
      <c r="E42" s="133">
        <f>SUM(E44)</f>
        <v>2116000</v>
      </c>
      <c r="F42" s="333">
        <f>SUM(F44)</f>
        <v>1273000</v>
      </c>
      <c r="G42" s="333">
        <f>SUM(G44)</f>
        <v>1260000</v>
      </c>
      <c r="H42" s="333">
        <f>SUM(H44)</f>
        <v>1230000</v>
      </c>
      <c r="I42" s="284">
        <f>AVERAGE(G42/F42*100)</f>
        <v>98.978790259230166</v>
      </c>
      <c r="J42" s="284">
        <f>AVERAGE(H42/G42*100)</f>
        <v>97.61904761904762</v>
      </c>
    </row>
    <row r="43" spans="1:10" s="157" customFormat="1" ht="16.2" thickBot="1" x14ac:dyDescent="0.35">
      <c r="A43" s="158"/>
      <c r="B43" s="142"/>
      <c r="C43" s="142"/>
      <c r="D43" s="142"/>
      <c r="E43" s="139"/>
      <c r="F43" s="323"/>
      <c r="G43" s="323"/>
      <c r="H43" s="323"/>
      <c r="I43" s="285"/>
      <c r="J43" s="285"/>
    </row>
    <row r="44" spans="1:10" s="157" customFormat="1" ht="16.2" thickBot="1" x14ac:dyDescent="0.35">
      <c r="A44" s="713" t="s">
        <v>275</v>
      </c>
      <c r="B44" s="714"/>
      <c r="C44" s="714"/>
      <c r="D44" s="715"/>
      <c r="E44" s="136">
        <f>SUM(E48+E66+E101+E111+E118+E125)</f>
        <v>2116000</v>
      </c>
      <c r="F44" s="322">
        <f>SUM(F48+F66+F101+F111+F118+F125)</f>
        <v>1273000</v>
      </c>
      <c r="G44" s="322">
        <f>SUM(G48+G66+G101+G111+G118+G125)</f>
        <v>1260000</v>
      </c>
      <c r="H44" s="322">
        <f>SUM(H48+H66+H101+H111+H118+H125)</f>
        <v>1230000</v>
      </c>
      <c r="I44" s="286">
        <f>AVERAGE(G44/F44*100)</f>
        <v>98.978790259230166</v>
      </c>
      <c r="J44" s="286">
        <f>AVERAGE(H44/G44*100)</f>
        <v>97.61904761904762</v>
      </c>
    </row>
    <row r="45" spans="1:10" s="157" customFormat="1" ht="15.6" x14ac:dyDescent="0.3">
      <c r="A45" s="159"/>
      <c r="B45" s="160"/>
      <c r="C45" s="160"/>
      <c r="D45" s="159"/>
      <c r="E45" s="139"/>
      <c r="F45" s="323"/>
      <c r="G45" s="323"/>
      <c r="H45" s="323"/>
      <c r="I45" s="285"/>
      <c r="J45" s="285"/>
    </row>
    <row r="46" spans="1:10" s="157" customFormat="1" ht="13.8" x14ac:dyDescent="0.25">
      <c r="A46" s="161"/>
      <c r="B46" s="161"/>
      <c r="C46" s="161"/>
      <c r="D46" s="162" t="s">
        <v>185</v>
      </c>
      <c r="E46" s="163"/>
      <c r="F46" s="334"/>
      <c r="G46" s="363"/>
      <c r="H46" s="366"/>
      <c r="I46" s="291"/>
      <c r="J46" s="291"/>
    </row>
    <row r="47" spans="1:10" s="157" customFormat="1" ht="13.8" x14ac:dyDescent="0.25">
      <c r="A47" s="161"/>
      <c r="B47" s="161"/>
      <c r="C47" s="161"/>
      <c r="D47" s="278" t="s">
        <v>186</v>
      </c>
      <c r="E47" s="165"/>
      <c r="F47" s="335"/>
      <c r="G47" s="364"/>
      <c r="H47" s="367"/>
      <c r="I47" s="292"/>
      <c r="J47" s="292"/>
    </row>
    <row r="48" spans="1:10" s="157" customFormat="1" ht="13.8" x14ac:dyDescent="0.25">
      <c r="A48" s="167"/>
      <c r="B48" s="167"/>
      <c r="C48" s="167"/>
      <c r="D48" s="304" t="s">
        <v>276</v>
      </c>
      <c r="E48" s="168">
        <f>SUM(E49+E57)</f>
        <v>694000</v>
      </c>
      <c r="F48" s="336">
        <f>SUM(F49+F57)</f>
        <v>614000</v>
      </c>
      <c r="G48" s="336">
        <f>SUM(G49+G57)</f>
        <v>620000</v>
      </c>
      <c r="H48" s="336">
        <f>SUM(H49+H57)</f>
        <v>625000</v>
      </c>
      <c r="I48" s="370">
        <f>AVERAGE(G48/F48*100)</f>
        <v>100.9771986970684</v>
      </c>
      <c r="J48" s="370">
        <f>AVERAGE(H48/G48*100)</f>
        <v>100.80645161290323</v>
      </c>
    </row>
    <row r="49" spans="1:10" s="157" customFormat="1" ht="13.8" x14ac:dyDescent="0.25">
      <c r="A49" s="176" t="s">
        <v>296</v>
      </c>
      <c r="B49" s="170"/>
      <c r="C49" s="171">
        <v>31</v>
      </c>
      <c r="D49" s="172" t="s">
        <v>42</v>
      </c>
      <c r="E49" s="173">
        <f>SUM(E50+E52+E54)</f>
        <v>613000</v>
      </c>
      <c r="F49" s="328">
        <f>SUM(F50+F52+F54)</f>
        <v>533000</v>
      </c>
      <c r="G49" s="328">
        <v>540000</v>
      </c>
      <c r="H49" s="328">
        <v>550000</v>
      </c>
      <c r="I49" s="369">
        <f t="shared" ref="I49:J62" si="2">AVERAGE(G49/F49*100)</f>
        <v>101.31332082551594</v>
      </c>
      <c r="J49" s="369">
        <f t="shared" si="2"/>
        <v>101.85185185185186</v>
      </c>
    </row>
    <row r="50" spans="1:10" s="175" customFormat="1" ht="13.8" x14ac:dyDescent="0.25">
      <c r="A50" s="176" t="s">
        <v>296</v>
      </c>
      <c r="B50" s="174"/>
      <c r="C50" s="171">
        <v>311</v>
      </c>
      <c r="D50" s="172" t="s">
        <v>187</v>
      </c>
      <c r="E50" s="173">
        <f>SUM(E51)</f>
        <v>500000</v>
      </c>
      <c r="F50" s="328">
        <f>SUM(F51)</f>
        <v>420000</v>
      </c>
      <c r="G50" s="328"/>
      <c r="H50" s="328"/>
      <c r="I50" s="369">
        <f t="shared" si="2"/>
        <v>0</v>
      </c>
      <c r="J50" s="369"/>
    </row>
    <row r="51" spans="1:10" s="157" customFormat="1" ht="13.8" hidden="1" x14ac:dyDescent="0.25">
      <c r="A51" s="176" t="s">
        <v>296</v>
      </c>
      <c r="B51" s="174">
        <v>9</v>
      </c>
      <c r="C51" s="177">
        <v>3111</v>
      </c>
      <c r="D51" s="178" t="s">
        <v>188</v>
      </c>
      <c r="E51" s="179">
        <v>500000</v>
      </c>
      <c r="F51" s="329">
        <v>420000</v>
      </c>
      <c r="G51" s="329"/>
      <c r="H51" s="329"/>
      <c r="I51" s="369">
        <f t="shared" si="2"/>
        <v>0</v>
      </c>
      <c r="J51" s="369"/>
    </row>
    <row r="52" spans="1:10" s="175" customFormat="1" ht="13.8" x14ac:dyDescent="0.25">
      <c r="A52" s="176" t="s">
        <v>296</v>
      </c>
      <c r="B52" s="170"/>
      <c r="C52" s="171">
        <v>312</v>
      </c>
      <c r="D52" s="172" t="s">
        <v>44</v>
      </c>
      <c r="E52" s="173">
        <f>SUM(E53)</f>
        <v>25000</v>
      </c>
      <c r="F52" s="328">
        <f>SUM(F53)</f>
        <v>25000</v>
      </c>
      <c r="G52" s="328"/>
      <c r="H52" s="328"/>
      <c r="I52" s="369">
        <f t="shared" si="2"/>
        <v>0</v>
      </c>
      <c r="J52" s="369"/>
    </row>
    <row r="53" spans="1:10" s="157" customFormat="1" ht="13.8" hidden="1" x14ac:dyDescent="0.25">
      <c r="A53" s="176" t="s">
        <v>296</v>
      </c>
      <c r="B53" s="174">
        <v>10</v>
      </c>
      <c r="C53" s="177">
        <v>3121</v>
      </c>
      <c r="D53" s="178" t="s">
        <v>44</v>
      </c>
      <c r="E53" s="179">
        <v>25000</v>
      </c>
      <c r="F53" s="329">
        <v>25000</v>
      </c>
      <c r="G53" s="329"/>
      <c r="H53" s="329"/>
      <c r="I53" s="369">
        <f t="shared" si="2"/>
        <v>0</v>
      </c>
      <c r="J53" s="369"/>
    </row>
    <row r="54" spans="1:10" s="157" customFormat="1" ht="13.8" x14ac:dyDescent="0.25">
      <c r="A54" s="176" t="s">
        <v>296</v>
      </c>
      <c r="B54" s="170"/>
      <c r="C54" s="171">
        <v>313</v>
      </c>
      <c r="D54" s="172" t="s">
        <v>45</v>
      </c>
      <c r="E54" s="173">
        <f>SUM(E55:E56)</f>
        <v>88000</v>
      </c>
      <c r="F54" s="328">
        <f>SUM(F55:F56)</f>
        <v>88000</v>
      </c>
      <c r="G54" s="328"/>
      <c r="H54" s="328"/>
      <c r="I54" s="369">
        <f t="shared" si="2"/>
        <v>0</v>
      </c>
      <c r="J54" s="369"/>
    </row>
    <row r="55" spans="1:10" s="157" customFormat="1" ht="13.8" hidden="1" x14ac:dyDescent="0.25">
      <c r="A55" s="176" t="s">
        <v>296</v>
      </c>
      <c r="B55" s="174">
        <v>11</v>
      </c>
      <c r="C55" s="177">
        <v>3132</v>
      </c>
      <c r="D55" s="178" t="s">
        <v>189</v>
      </c>
      <c r="E55" s="179">
        <v>75000</v>
      </c>
      <c r="F55" s="329">
        <v>75000</v>
      </c>
      <c r="G55" s="329"/>
      <c r="H55" s="329"/>
      <c r="I55" s="369">
        <f t="shared" si="2"/>
        <v>0</v>
      </c>
      <c r="J55" s="369"/>
    </row>
    <row r="56" spans="1:10" s="157" customFormat="1" ht="13.8" hidden="1" x14ac:dyDescent="0.25">
      <c r="A56" s="176" t="s">
        <v>296</v>
      </c>
      <c r="B56" s="174">
        <v>12</v>
      </c>
      <c r="C56" s="177">
        <v>3133</v>
      </c>
      <c r="D56" s="178" t="s">
        <v>190</v>
      </c>
      <c r="E56" s="179">
        <v>13000</v>
      </c>
      <c r="F56" s="329">
        <v>13000</v>
      </c>
      <c r="G56" s="329"/>
      <c r="H56" s="329"/>
      <c r="I56" s="369">
        <f t="shared" si="2"/>
        <v>0</v>
      </c>
      <c r="J56" s="369"/>
    </row>
    <row r="57" spans="1:10" s="157" customFormat="1" ht="13.8" x14ac:dyDescent="0.25">
      <c r="A57" s="176" t="s">
        <v>296</v>
      </c>
      <c r="B57" s="170"/>
      <c r="C57" s="171">
        <v>32</v>
      </c>
      <c r="D57" s="172" t="s">
        <v>48</v>
      </c>
      <c r="E57" s="173">
        <f>SUM(E58)</f>
        <v>81000</v>
      </c>
      <c r="F57" s="328">
        <f>SUM(F58)</f>
        <v>81000</v>
      </c>
      <c r="G57" s="328">
        <v>80000</v>
      </c>
      <c r="H57" s="328">
        <v>75000</v>
      </c>
      <c r="I57" s="369">
        <f t="shared" si="2"/>
        <v>98.76543209876543</v>
      </c>
      <c r="J57" s="369">
        <f t="shared" si="2"/>
        <v>93.75</v>
      </c>
    </row>
    <row r="58" spans="1:10" s="157" customFormat="1" ht="13.8" x14ac:dyDescent="0.25">
      <c r="A58" s="176" t="s">
        <v>296</v>
      </c>
      <c r="B58" s="170"/>
      <c r="C58" s="171">
        <v>321</v>
      </c>
      <c r="D58" s="172" t="s">
        <v>49</v>
      </c>
      <c r="E58" s="173">
        <f>SUM(E59:E62)</f>
        <v>81000</v>
      </c>
      <c r="F58" s="328">
        <f>SUM(F59:F62)</f>
        <v>81000</v>
      </c>
      <c r="G58" s="328"/>
      <c r="H58" s="328"/>
      <c r="I58" s="369">
        <f t="shared" si="2"/>
        <v>0</v>
      </c>
      <c r="J58" s="369"/>
    </row>
    <row r="59" spans="1:10" s="180" customFormat="1" ht="13.8" hidden="1" x14ac:dyDescent="0.25">
      <c r="A59" s="176" t="s">
        <v>296</v>
      </c>
      <c r="B59" s="174">
        <v>13</v>
      </c>
      <c r="C59" s="177">
        <v>3211</v>
      </c>
      <c r="D59" s="178" t="s">
        <v>50</v>
      </c>
      <c r="E59" s="179">
        <v>30000</v>
      </c>
      <c r="F59" s="329">
        <v>30000</v>
      </c>
      <c r="G59" s="329"/>
      <c r="H59" s="329"/>
      <c r="I59" s="369">
        <f t="shared" si="2"/>
        <v>0</v>
      </c>
      <c r="J59" s="369"/>
    </row>
    <row r="60" spans="1:10" s="175" customFormat="1" ht="13.8" hidden="1" x14ac:dyDescent="0.25">
      <c r="A60" s="176" t="s">
        <v>296</v>
      </c>
      <c r="B60" s="174">
        <v>14</v>
      </c>
      <c r="C60" s="177">
        <v>3212</v>
      </c>
      <c r="D60" s="178" t="s">
        <v>51</v>
      </c>
      <c r="E60" s="179">
        <v>26000</v>
      </c>
      <c r="F60" s="329">
        <v>26000</v>
      </c>
      <c r="G60" s="329"/>
      <c r="H60" s="329"/>
      <c r="I60" s="369">
        <f t="shared" si="2"/>
        <v>0</v>
      </c>
      <c r="J60" s="369"/>
    </row>
    <row r="61" spans="1:10" s="157" customFormat="1" ht="13.8" hidden="1" x14ac:dyDescent="0.25">
      <c r="A61" s="176" t="s">
        <v>296</v>
      </c>
      <c r="B61" s="174">
        <v>15</v>
      </c>
      <c r="C61" s="177">
        <v>3213</v>
      </c>
      <c r="D61" s="178" t="s">
        <v>52</v>
      </c>
      <c r="E61" s="179">
        <v>10000</v>
      </c>
      <c r="F61" s="329">
        <v>10000</v>
      </c>
      <c r="G61" s="329"/>
      <c r="H61" s="329"/>
      <c r="I61" s="369">
        <f t="shared" si="2"/>
        <v>0</v>
      </c>
      <c r="J61" s="369"/>
    </row>
    <row r="62" spans="1:10" s="157" customFormat="1" ht="13.8" hidden="1" x14ac:dyDescent="0.25">
      <c r="A62" s="176" t="s">
        <v>296</v>
      </c>
      <c r="B62" s="174">
        <v>16</v>
      </c>
      <c r="C62" s="177">
        <v>3214</v>
      </c>
      <c r="D62" s="178" t="s">
        <v>191</v>
      </c>
      <c r="E62" s="179">
        <v>15000</v>
      </c>
      <c r="F62" s="329">
        <v>15000</v>
      </c>
      <c r="G62" s="329"/>
      <c r="H62" s="329"/>
      <c r="I62" s="369">
        <f t="shared" si="2"/>
        <v>0</v>
      </c>
      <c r="J62" s="369"/>
    </row>
    <row r="63" spans="1:10" s="157" customFormat="1" ht="13.8" x14ac:dyDescent="0.25">
      <c r="A63" s="181"/>
      <c r="B63" s="2"/>
      <c r="C63" s="182"/>
      <c r="D63" s="183"/>
      <c r="E63" s="184"/>
      <c r="F63" s="337"/>
      <c r="G63" s="337"/>
      <c r="H63" s="337"/>
      <c r="I63" s="285"/>
      <c r="J63" s="285"/>
    </row>
    <row r="64" spans="1:10" s="157" customFormat="1" ht="13.8" x14ac:dyDescent="0.25">
      <c r="A64" s="185"/>
      <c r="B64" s="185"/>
      <c r="C64" s="185"/>
      <c r="D64" s="186" t="s">
        <v>182</v>
      </c>
      <c r="E64" s="164"/>
      <c r="F64" s="334"/>
      <c r="G64" s="334"/>
      <c r="H64" s="363"/>
      <c r="I64" s="291"/>
      <c r="J64" s="291"/>
    </row>
    <row r="65" spans="1:10" s="1" customFormat="1" ht="13.8" x14ac:dyDescent="0.25">
      <c r="A65" s="185"/>
      <c r="B65" s="185"/>
      <c r="C65" s="185"/>
      <c r="D65" s="280" t="s">
        <v>192</v>
      </c>
      <c r="E65" s="166"/>
      <c r="F65" s="335"/>
      <c r="G65" s="335"/>
      <c r="H65" s="364"/>
      <c r="I65" s="292"/>
      <c r="J65" s="292"/>
    </row>
    <row r="66" spans="1:10" s="1" customFormat="1" ht="13.8" x14ac:dyDescent="0.25">
      <c r="A66" s="187"/>
      <c r="B66" s="187"/>
      <c r="C66" s="187"/>
      <c r="D66" s="304" t="s">
        <v>294</v>
      </c>
      <c r="E66" s="169">
        <f>SUM(E67+E91)</f>
        <v>1335000</v>
      </c>
      <c r="F66" s="338">
        <f>SUM(F67+F91)</f>
        <v>554000</v>
      </c>
      <c r="G66" s="338">
        <f>SUM(G67+G91)</f>
        <v>545000</v>
      </c>
      <c r="H66" s="338">
        <f>SUM(H67+H91)</f>
        <v>515000</v>
      </c>
      <c r="I66" s="370">
        <f>AVERAGE(G66/F66*100)</f>
        <v>98.375451263537911</v>
      </c>
      <c r="J66" s="370">
        <f>AVERAGE(H66/G66*100)</f>
        <v>94.495412844036693</v>
      </c>
    </row>
    <row r="67" spans="1:10" s="1" customFormat="1" x14ac:dyDescent="0.25">
      <c r="A67" s="176" t="s">
        <v>310</v>
      </c>
      <c r="B67" s="170"/>
      <c r="C67" s="171">
        <v>32</v>
      </c>
      <c r="D67" s="172" t="s">
        <v>48</v>
      </c>
      <c r="E67" s="173">
        <f>SUM(E68+E73+E82+E84)</f>
        <v>1314000</v>
      </c>
      <c r="F67" s="328">
        <f>SUM(F68+F73+F82+F84)</f>
        <v>541000</v>
      </c>
      <c r="G67" s="328">
        <v>530000</v>
      </c>
      <c r="H67" s="328">
        <v>500000</v>
      </c>
      <c r="I67" s="369">
        <f>AVERAGE(G67/F67*100)</f>
        <v>97.966728280961178</v>
      </c>
      <c r="J67" s="369">
        <f>AVERAGE(H67/G67*100)</f>
        <v>94.339622641509436</v>
      </c>
    </row>
    <row r="68" spans="1:10" s="175" customFormat="1" ht="13.8" x14ac:dyDescent="0.25">
      <c r="A68" s="176" t="s">
        <v>310</v>
      </c>
      <c r="B68" s="170"/>
      <c r="C68" s="171">
        <v>322</v>
      </c>
      <c r="D68" s="172" t="s">
        <v>53</v>
      </c>
      <c r="E68" s="173">
        <f>SUM(E69:E72)</f>
        <v>293000</v>
      </c>
      <c r="F68" s="328">
        <f>SUM(F69:F72)</f>
        <v>225000</v>
      </c>
      <c r="G68" s="328"/>
      <c r="H68" s="328"/>
      <c r="I68" s="369">
        <f t="shared" ref="I68:I91" si="3">AVERAGE(G68/F68*100)</f>
        <v>0</v>
      </c>
      <c r="J68" s="369"/>
    </row>
    <row r="69" spans="1:10" s="175" customFormat="1" ht="13.8" hidden="1" x14ac:dyDescent="0.25">
      <c r="A69" s="176" t="s">
        <v>310</v>
      </c>
      <c r="B69" s="174">
        <v>17</v>
      </c>
      <c r="C69" s="177">
        <v>3221</v>
      </c>
      <c r="D69" s="178" t="s">
        <v>54</v>
      </c>
      <c r="E69" s="179">
        <v>15000</v>
      </c>
      <c r="F69" s="329">
        <v>15000</v>
      </c>
      <c r="G69" s="329"/>
      <c r="H69" s="329"/>
      <c r="I69" s="369">
        <f t="shared" si="3"/>
        <v>0</v>
      </c>
      <c r="J69" s="369"/>
    </row>
    <row r="70" spans="1:10" s="157" customFormat="1" ht="13.8" hidden="1" x14ac:dyDescent="0.25">
      <c r="A70" s="176" t="s">
        <v>310</v>
      </c>
      <c r="B70" s="174">
        <v>18</v>
      </c>
      <c r="C70" s="177">
        <v>3223</v>
      </c>
      <c r="D70" s="178" t="s">
        <v>55</v>
      </c>
      <c r="E70" s="179">
        <v>250000</v>
      </c>
      <c r="F70" s="329">
        <v>200000</v>
      </c>
      <c r="G70" s="329"/>
      <c r="H70" s="329"/>
      <c r="I70" s="369">
        <f t="shared" si="3"/>
        <v>0</v>
      </c>
      <c r="J70" s="369"/>
    </row>
    <row r="71" spans="1:10" s="157" customFormat="1" ht="13.8" hidden="1" x14ac:dyDescent="0.25">
      <c r="A71" s="176" t="s">
        <v>310</v>
      </c>
      <c r="B71" s="174">
        <v>19</v>
      </c>
      <c r="C71" s="177">
        <v>3224</v>
      </c>
      <c r="D71" s="178" t="s">
        <v>193</v>
      </c>
      <c r="E71" s="179">
        <v>20000</v>
      </c>
      <c r="F71" s="329">
        <v>5000</v>
      </c>
      <c r="G71" s="329"/>
      <c r="H71" s="329"/>
      <c r="I71" s="369">
        <f t="shared" si="3"/>
        <v>0</v>
      </c>
      <c r="J71" s="369"/>
    </row>
    <row r="72" spans="1:10" s="157" customFormat="1" ht="13.8" hidden="1" x14ac:dyDescent="0.25">
      <c r="A72" s="176" t="s">
        <v>310</v>
      </c>
      <c r="B72" s="174">
        <v>20</v>
      </c>
      <c r="C72" s="177">
        <v>3225</v>
      </c>
      <c r="D72" s="178" t="s">
        <v>194</v>
      </c>
      <c r="E72" s="179">
        <v>8000</v>
      </c>
      <c r="F72" s="329">
        <v>5000</v>
      </c>
      <c r="G72" s="329"/>
      <c r="H72" s="329"/>
      <c r="I72" s="369">
        <f t="shared" si="3"/>
        <v>0</v>
      </c>
      <c r="J72" s="369"/>
    </row>
    <row r="73" spans="1:10" s="157" customFormat="1" ht="13.8" x14ac:dyDescent="0.25">
      <c r="A73" s="176" t="s">
        <v>310</v>
      </c>
      <c r="B73" s="146"/>
      <c r="C73" s="188">
        <v>323</v>
      </c>
      <c r="D73" s="189" t="s">
        <v>57</v>
      </c>
      <c r="E73" s="173">
        <f>SUM(E74:E81)</f>
        <v>896000</v>
      </c>
      <c r="F73" s="328">
        <f>SUM(F74:F81)</f>
        <v>225000</v>
      </c>
      <c r="G73" s="328"/>
      <c r="H73" s="328"/>
      <c r="I73" s="369">
        <f t="shared" si="3"/>
        <v>0</v>
      </c>
      <c r="J73" s="369"/>
    </row>
    <row r="74" spans="1:10" s="1" customFormat="1" hidden="1" x14ac:dyDescent="0.25">
      <c r="A74" s="176" t="s">
        <v>310</v>
      </c>
      <c r="B74" s="150">
        <v>21</v>
      </c>
      <c r="C74" s="190">
        <v>3231</v>
      </c>
      <c r="D74" s="191" t="s">
        <v>58</v>
      </c>
      <c r="E74" s="152">
        <v>35000</v>
      </c>
      <c r="F74" s="330">
        <v>30000</v>
      </c>
      <c r="G74" s="330"/>
      <c r="H74" s="330"/>
      <c r="I74" s="369">
        <f t="shared" si="3"/>
        <v>0</v>
      </c>
      <c r="J74" s="369"/>
    </row>
    <row r="75" spans="1:10" s="1" customFormat="1" hidden="1" x14ac:dyDescent="0.25">
      <c r="A75" s="176" t="s">
        <v>310</v>
      </c>
      <c r="B75" s="150">
        <v>22</v>
      </c>
      <c r="C75" s="190">
        <v>3232</v>
      </c>
      <c r="D75" s="191" t="s">
        <v>195</v>
      </c>
      <c r="E75" s="152">
        <v>500000</v>
      </c>
      <c r="F75" s="330">
        <v>5000</v>
      </c>
      <c r="G75" s="330"/>
      <c r="H75" s="330"/>
      <c r="I75" s="369">
        <f t="shared" si="3"/>
        <v>0</v>
      </c>
      <c r="J75" s="369"/>
    </row>
    <row r="76" spans="1:10" s="175" customFormat="1" ht="13.8" hidden="1" x14ac:dyDescent="0.25">
      <c r="A76" s="176" t="s">
        <v>310</v>
      </c>
      <c r="B76" s="150">
        <v>23</v>
      </c>
      <c r="C76" s="190">
        <v>3233</v>
      </c>
      <c r="D76" s="150" t="s">
        <v>60</v>
      </c>
      <c r="E76" s="152">
        <v>30000</v>
      </c>
      <c r="F76" s="330">
        <v>10000</v>
      </c>
      <c r="G76" s="330"/>
      <c r="H76" s="330"/>
      <c r="I76" s="369">
        <f t="shared" si="3"/>
        <v>0</v>
      </c>
      <c r="J76" s="369"/>
    </row>
    <row r="77" spans="1:10" s="175" customFormat="1" ht="13.8" hidden="1" x14ac:dyDescent="0.25">
      <c r="A77" s="176" t="s">
        <v>310</v>
      </c>
      <c r="B77" s="150">
        <v>24</v>
      </c>
      <c r="C77" s="190">
        <v>3234</v>
      </c>
      <c r="D77" s="150" t="s">
        <v>61</v>
      </c>
      <c r="E77" s="152">
        <v>120000</v>
      </c>
      <c r="F77" s="330">
        <v>35000</v>
      </c>
      <c r="G77" s="330"/>
      <c r="H77" s="330"/>
      <c r="I77" s="369">
        <f t="shared" si="3"/>
        <v>0</v>
      </c>
      <c r="J77" s="369"/>
    </row>
    <row r="78" spans="1:10" s="157" customFormat="1" ht="26.4" hidden="1" x14ac:dyDescent="0.25">
      <c r="A78" s="176" t="s">
        <v>310</v>
      </c>
      <c r="B78" s="150">
        <v>25</v>
      </c>
      <c r="C78" s="190">
        <v>3236</v>
      </c>
      <c r="D78" s="191" t="s">
        <v>196</v>
      </c>
      <c r="E78" s="152">
        <v>1000</v>
      </c>
      <c r="F78" s="330">
        <v>5000</v>
      </c>
      <c r="G78" s="330"/>
      <c r="H78" s="330"/>
      <c r="I78" s="369">
        <f t="shared" si="3"/>
        <v>0</v>
      </c>
      <c r="J78" s="369"/>
    </row>
    <row r="79" spans="1:10" s="118" customFormat="1" hidden="1" x14ac:dyDescent="0.25">
      <c r="A79" s="176" t="s">
        <v>310</v>
      </c>
      <c r="B79" s="150">
        <v>26</v>
      </c>
      <c r="C79" s="190">
        <v>3237</v>
      </c>
      <c r="D79" s="191" t="s">
        <v>63</v>
      </c>
      <c r="E79" s="152">
        <v>180000</v>
      </c>
      <c r="F79" s="330">
        <v>130000</v>
      </c>
      <c r="G79" s="330"/>
      <c r="H79" s="330"/>
      <c r="I79" s="369">
        <f t="shared" si="3"/>
        <v>0</v>
      </c>
      <c r="J79" s="369"/>
    </row>
    <row r="80" spans="1:10" s="118" customFormat="1" hidden="1" x14ac:dyDescent="0.25">
      <c r="A80" s="176" t="s">
        <v>310</v>
      </c>
      <c r="B80" s="150">
        <v>27</v>
      </c>
      <c r="C80" s="190">
        <v>3238</v>
      </c>
      <c r="D80" s="191" t="s">
        <v>64</v>
      </c>
      <c r="E80" s="152">
        <v>5000</v>
      </c>
      <c r="F80" s="330">
        <v>5000</v>
      </c>
      <c r="G80" s="330"/>
      <c r="H80" s="330"/>
      <c r="I80" s="369">
        <f t="shared" si="3"/>
        <v>0</v>
      </c>
      <c r="J80" s="369"/>
    </row>
    <row r="81" spans="1:10" s="118" customFormat="1" hidden="1" x14ac:dyDescent="0.25">
      <c r="A81" s="176" t="s">
        <v>310</v>
      </c>
      <c r="B81" s="150">
        <v>28</v>
      </c>
      <c r="C81" s="190">
        <v>3239</v>
      </c>
      <c r="D81" s="191" t="s">
        <v>65</v>
      </c>
      <c r="E81" s="152">
        <v>25000</v>
      </c>
      <c r="F81" s="330">
        <v>5000</v>
      </c>
      <c r="G81" s="330"/>
      <c r="H81" s="330"/>
      <c r="I81" s="369">
        <f t="shared" si="3"/>
        <v>0</v>
      </c>
      <c r="J81" s="369"/>
    </row>
    <row r="82" spans="1:10" s="175" customFormat="1" ht="13.8" x14ac:dyDescent="0.25">
      <c r="A82" s="176" t="s">
        <v>310</v>
      </c>
      <c r="B82" s="146"/>
      <c r="C82" s="188">
        <v>324</v>
      </c>
      <c r="D82" s="189" t="s">
        <v>143</v>
      </c>
      <c r="E82" s="173">
        <f>SUM(E83)</f>
        <v>1000</v>
      </c>
      <c r="F82" s="328">
        <f>SUM(F83)</f>
        <v>6000</v>
      </c>
      <c r="G82" s="328"/>
      <c r="H82" s="328"/>
      <c r="I82" s="369">
        <f t="shared" si="3"/>
        <v>0</v>
      </c>
      <c r="J82" s="369"/>
    </row>
    <row r="83" spans="1:10" s="175" customFormat="1" ht="13.8" hidden="1" x14ac:dyDescent="0.25">
      <c r="A83" s="176" t="s">
        <v>310</v>
      </c>
      <c r="B83" s="150">
        <v>29</v>
      </c>
      <c r="C83" s="190">
        <v>3241</v>
      </c>
      <c r="D83" s="191" t="s">
        <v>143</v>
      </c>
      <c r="E83" s="152">
        <v>1000</v>
      </c>
      <c r="F83" s="330">
        <v>6000</v>
      </c>
      <c r="G83" s="330"/>
      <c r="H83" s="330"/>
      <c r="I83" s="369">
        <f t="shared" si="3"/>
        <v>0</v>
      </c>
      <c r="J83" s="369"/>
    </row>
    <row r="84" spans="1:10" s="157" customFormat="1" ht="13.8" x14ac:dyDescent="0.25">
      <c r="A84" s="176" t="s">
        <v>310</v>
      </c>
      <c r="B84" s="146"/>
      <c r="C84" s="188">
        <v>329</v>
      </c>
      <c r="D84" s="189" t="s">
        <v>66</v>
      </c>
      <c r="E84" s="148">
        <f>SUM(E85:E90)</f>
        <v>124000</v>
      </c>
      <c r="F84" s="327">
        <f>SUM(F85:F90)</f>
        <v>85000</v>
      </c>
      <c r="G84" s="327"/>
      <c r="H84" s="327"/>
      <c r="I84" s="369">
        <f t="shared" si="3"/>
        <v>0</v>
      </c>
      <c r="J84" s="369"/>
    </row>
    <row r="85" spans="1:10" s="1" customFormat="1" hidden="1" x14ac:dyDescent="0.25">
      <c r="A85" s="176" t="s">
        <v>310</v>
      </c>
      <c r="B85" s="150">
        <v>30</v>
      </c>
      <c r="C85" s="190">
        <v>3292</v>
      </c>
      <c r="D85" s="191" t="s">
        <v>68</v>
      </c>
      <c r="E85" s="152">
        <v>12000</v>
      </c>
      <c r="F85" s="330">
        <v>17000</v>
      </c>
      <c r="G85" s="330"/>
      <c r="H85" s="330"/>
      <c r="I85" s="369">
        <f t="shared" si="3"/>
        <v>0</v>
      </c>
      <c r="J85" s="369"/>
    </row>
    <row r="86" spans="1:10" s="1" customFormat="1" hidden="1" x14ac:dyDescent="0.25">
      <c r="A86" s="176" t="s">
        <v>310</v>
      </c>
      <c r="B86" s="150">
        <v>31</v>
      </c>
      <c r="C86" s="190">
        <v>3293</v>
      </c>
      <c r="D86" s="191" t="s">
        <v>69</v>
      </c>
      <c r="E86" s="152">
        <v>80000</v>
      </c>
      <c r="F86" s="330">
        <v>50000</v>
      </c>
      <c r="G86" s="330"/>
      <c r="H86" s="330"/>
      <c r="I86" s="369">
        <f t="shared" si="3"/>
        <v>0</v>
      </c>
      <c r="J86" s="369"/>
    </row>
    <row r="87" spans="1:10" s="1" customFormat="1" hidden="1" x14ac:dyDescent="0.25">
      <c r="A87" s="176" t="s">
        <v>310</v>
      </c>
      <c r="B87" s="150">
        <v>32</v>
      </c>
      <c r="C87" s="190">
        <v>3294</v>
      </c>
      <c r="D87" s="191" t="s">
        <v>70</v>
      </c>
      <c r="E87" s="152">
        <v>4000</v>
      </c>
      <c r="F87" s="330">
        <v>5000</v>
      </c>
      <c r="G87" s="330"/>
      <c r="H87" s="330"/>
      <c r="I87" s="369">
        <f t="shared" si="3"/>
        <v>0</v>
      </c>
      <c r="J87" s="369"/>
    </row>
    <row r="88" spans="1:10" s="175" customFormat="1" ht="13.8" hidden="1" x14ac:dyDescent="0.25">
      <c r="A88" s="176" t="s">
        <v>310</v>
      </c>
      <c r="B88" s="150">
        <v>33</v>
      </c>
      <c r="C88" s="190">
        <v>3295</v>
      </c>
      <c r="D88" s="191" t="s">
        <v>197</v>
      </c>
      <c r="E88" s="152">
        <v>4000</v>
      </c>
      <c r="F88" s="330">
        <v>4000</v>
      </c>
      <c r="G88" s="330"/>
      <c r="H88" s="330"/>
      <c r="I88" s="369">
        <f t="shared" si="3"/>
        <v>0</v>
      </c>
      <c r="J88" s="369"/>
    </row>
    <row r="89" spans="1:10" s="175" customFormat="1" ht="13.8" hidden="1" x14ac:dyDescent="0.25">
      <c r="A89" s="176" t="s">
        <v>310</v>
      </c>
      <c r="B89" s="150">
        <v>34</v>
      </c>
      <c r="C89" s="190">
        <v>3296</v>
      </c>
      <c r="D89" s="191" t="s">
        <v>198</v>
      </c>
      <c r="E89" s="152">
        <v>0</v>
      </c>
      <c r="F89" s="330">
        <v>1000</v>
      </c>
      <c r="G89" s="330"/>
      <c r="H89" s="330"/>
      <c r="I89" s="369">
        <f t="shared" si="3"/>
        <v>0</v>
      </c>
      <c r="J89" s="369"/>
    </row>
    <row r="90" spans="1:10" s="175" customFormat="1" ht="13.8" hidden="1" x14ac:dyDescent="0.25">
      <c r="A90" s="176" t="s">
        <v>310</v>
      </c>
      <c r="B90" s="150">
        <v>35</v>
      </c>
      <c r="C90" s="190">
        <v>3299</v>
      </c>
      <c r="D90" s="191" t="s">
        <v>66</v>
      </c>
      <c r="E90" s="152">
        <v>24000</v>
      </c>
      <c r="F90" s="330">
        <v>8000</v>
      </c>
      <c r="G90" s="330"/>
      <c r="H90" s="330"/>
      <c r="I90" s="369">
        <f t="shared" si="3"/>
        <v>0</v>
      </c>
      <c r="J90" s="369"/>
    </row>
    <row r="91" spans="1:10" s="157" customFormat="1" ht="13.8" x14ac:dyDescent="0.25">
      <c r="A91" s="176" t="s">
        <v>310</v>
      </c>
      <c r="B91" s="192"/>
      <c r="C91" s="193">
        <v>34</v>
      </c>
      <c r="D91" s="194" t="s">
        <v>71</v>
      </c>
      <c r="E91" s="195">
        <f>SUM(E92+E94)</f>
        <v>21000</v>
      </c>
      <c r="F91" s="339">
        <f>SUM(F94)</f>
        <v>13000</v>
      </c>
      <c r="G91" s="339">
        <v>15000</v>
      </c>
      <c r="H91" s="339">
        <v>15000</v>
      </c>
      <c r="I91" s="369">
        <f t="shared" si="3"/>
        <v>115.38461538461537</v>
      </c>
      <c r="J91" s="369">
        <f>AVERAGE(H91/G91*100)</f>
        <v>100</v>
      </c>
    </row>
    <row r="92" spans="1:10" s="175" customFormat="1" ht="13.8" x14ac:dyDescent="0.25">
      <c r="A92" s="176" t="s">
        <v>310</v>
      </c>
      <c r="B92" s="146"/>
      <c r="C92" s="188">
        <v>342</v>
      </c>
      <c r="D92" s="189" t="s">
        <v>270</v>
      </c>
      <c r="E92" s="173">
        <f>SUM(E93)</f>
        <v>5000</v>
      </c>
      <c r="F92" s="328">
        <f>SUM(F93)</f>
        <v>0</v>
      </c>
      <c r="G92" s="328"/>
      <c r="H92" s="328"/>
      <c r="I92" s="369">
        <v>0</v>
      </c>
      <c r="J92" s="369"/>
    </row>
    <row r="93" spans="1:10" s="175" customFormat="1" ht="13.8" hidden="1" x14ac:dyDescent="0.25">
      <c r="A93" s="176" t="s">
        <v>310</v>
      </c>
      <c r="B93" s="150">
        <v>36</v>
      </c>
      <c r="C93" s="190">
        <v>3423</v>
      </c>
      <c r="D93" s="191" t="s">
        <v>270</v>
      </c>
      <c r="E93" s="152">
        <v>5000</v>
      </c>
      <c r="F93" s="330">
        <v>0</v>
      </c>
      <c r="G93" s="330"/>
      <c r="H93" s="330"/>
      <c r="I93" s="369">
        <v>0</v>
      </c>
      <c r="J93" s="369"/>
    </row>
    <row r="94" spans="1:10" s="157" customFormat="1" ht="13.8" x14ac:dyDescent="0.25">
      <c r="A94" s="176" t="s">
        <v>310</v>
      </c>
      <c r="B94" s="146"/>
      <c r="C94" s="188">
        <v>343</v>
      </c>
      <c r="D94" s="189" t="s">
        <v>72</v>
      </c>
      <c r="E94" s="148">
        <f>SUM(E95:E97)</f>
        <v>16000</v>
      </c>
      <c r="F94" s="327">
        <f>SUM(F95:F97)</f>
        <v>13000</v>
      </c>
      <c r="G94" s="327"/>
      <c r="H94" s="327"/>
      <c r="I94" s="369">
        <f>AVERAGE(G94/F94*100)</f>
        <v>0</v>
      </c>
      <c r="J94" s="369"/>
    </row>
    <row r="95" spans="1:10" s="157" customFormat="1" ht="13.8" hidden="1" x14ac:dyDescent="0.25">
      <c r="A95" s="176" t="s">
        <v>310</v>
      </c>
      <c r="B95" s="150">
        <v>37</v>
      </c>
      <c r="C95" s="190">
        <v>3431</v>
      </c>
      <c r="D95" s="191" t="s">
        <v>73</v>
      </c>
      <c r="E95" s="152">
        <v>11000</v>
      </c>
      <c r="F95" s="330">
        <v>10000</v>
      </c>
      <c r="G95" s="330"/>
      <c r="H95" s="330"/>
      <c r="I95" s="369">
        <f>AVERAGE(G95/F95*100)</f>
        <v>0</v>
      </c>
      <c r="J95" s="369"/>
    </row>
    <row r="96" spans="1:10" s="157" customFormat="1" ht="13.8" hidden="1" x14ac:dyDescent="0.25">
      <c r="A96" s="176" t="s">
        <v>310</v>
      </c>
      <c r="B96" s="150">
        <v>38</v>
      </c>
      <c r="C96" s="190">
        <v>3433</v>
      </c>
      <c r="D96" s="191" t="s">
        <v>74</v>
      </c>
      <c r="E96" s="152">
        <v>1000</v>
      </c>
      <c r="F96" s="330">
        <v>1000</v>
      </c>
      <c r="G96" s="330"/>
      <c r="H96" s="330"/>
      <c r="I96" s="369">
        <f>AVERAGE(G96/F96*100)</f>
        <v>0</v>
      </c>
      <c r="J96" s="369"/>
    </row>
    <row r="97" spans="1:10" s="157" customFormat="1" ht="13.8" hidden="1" x14ac:dyDescent="0.25">
      <c r="A97" s="176" t="s">
        <v>310</v>
      </c>
      <c r="B97" s="150">
        <v>39</v>
      </c>
      <c r="C97" s="190">
        <v>3434</v>
      </c>
      <c r="D97" s="191" t="s">
        <v>75</v>
      </c>
      <c r="E97" s="152">
        <v>4000</v>
      </c>
      <c r="F97" s="330">
        <v>2000</v>
      </c>
      <c r="G97" s="330"/>
      <c r="H97" s="330"/>
      <c r="I97" s="369">
        <f>AVERAGE(G97/F97*100)</f>
        <v>0</v>
      </c>
      <c r="J97" s="369"/>
    </row>
    <row r="98" spans="1:10" s="199" customFormat="1" ht="16.8" x14ac:dyDescent="0.3">
      <c r="A98" s="196"/>
      <c r="B98" s="154"/>
      <c r="C98" s="197"/>
      <c r="D98" s="198"/>
      <c r="E98" s="156"/>
      <c r="F98" s="332"/>
      <c r="G98" s="332"/>
      <c r="H98" s="332"/>
      <c r="I98" s="290"/>
      <c r="J98" s="290"/>
    </row>
    <row r="99" spans="1:10" s="199" customFormat="1" ht="16.8" x14ac:dyDescent="0.3">
      <c r="A99" s="149"/>
      <c r="B99" s="149"/>
      <c r="C99" s="149"/>
      <c r="D99" s="200" t="s">
        <v>182</v>
      </c>
      <c r="E99" s="164"/>
      <c r="F99" s="334"/>
      <c r="G99" s="334"/>
      <c r="H99" s="363"/>
      <c r="I99" s="291"/>
      <c r="J99" s="291"/>
    </row>
    <row r="100" spans="1:10" s="142" customFormat="1" ht="15.6" x14ac:dyDescent="0.3">
      <c r="A100" s="149"/>
      <c r="B100" s="149"/>
      <c r="C100" s="149"/>
      <c r="D100" s="279" t="s">
        <v>199</v>
      </c>
      <c r="E100" s="166"/>
      <c r="F100" s="335"/>
      <c r="G100" s="335"/>
      <c r="H100" s="364"/>
      <c r="I100" s="292"/>
      <c r="J100" s="292"/>
    </row>
    <row r="101" spans="1:10" s="142" customFormat="1" ht="15.6" x14ac:dyDescent="0.3">
      <c r="A101" s="201"/>
      <c r="B101" s="201"/>
      <c r="C101" s="201"/>
      <c r="D101" s="309" t="s">
        <v>299</v>
      </c>
      <c r="E101" s="202">
        <f t="shared" ref="E101:H102" si="4">SUM(E102)</f>
        <v>72000</v>
      </c>
      <c r="F101" s="340">
        <f t="shared" si="4"/>
        <v>60000</v>
      </c>
      <c r="G101" s="340">
        <f t="shared" si="4"/>
        <v>50000</v>
      </c>
      <c r="H101" s="340">
        <f t="shared" si="4"/>
        <v>45000</v>
      </c>
      <c r="I101" s="370">
        <f>AVERAGE(G101/F101*100)</f>
        <v>83.333333333333343</v>
      </c>
      <c r="J101" s="370">
        <f>AVERAGE(H101/G101*100)</f>
        <v>90</v>
      </c>
    </row>
    <row r="102" spans="1:10" s="1" customFormat="1" x14ac:dyDescent="0.25">
      <c r="A102" s="150" t="s">
        <v>311</v>
      </c>
      <c r="B102" s="146"/>
      <c r="C102" s="188">
        <v>42</v>
      </c>
      <c r="D102" s="189" t="s">
        <v>97</v>
      </c>
      <c r="E102" s="148">
        <f t="shared" si="4"/>
        <v>72000</v>
      </c>
      <c r="F102" s="327">
        <f t="shared" si="4"/>
        <v>60000</v>
      </c>
      <c r="G102" s="327">
        <v>50000</v>
      </c>
      <c r="H102" s="327">
        <v>45000</v>
      </c>
      <c r="I102" s="369">
        <f t="shared" ref="I102:J107" si="5">AVERAGE(G102/F102*100)</f>
        <v>83.333333333333343</v>
      </c>
      <c r="J102" s="369">
        <f t="shared" si="5"/>
        <v>90</v>
      </c>
    </row>
    <row r="103" spans="1:10" s="1" customFormat="1" x14ac:dyDescent="0.25">
      <c r="A103" s="150" t="s">
        <v>311</v>
      </c>
      <c r="B103" s="146"/>
      <c r="C103" s="188">
        <v>422</v>
      </c>
      <c r="D103" s="189" t="s">
        <v>100</v>
      </c>
      <c r="E103" s="148">
        <f>SUM(E104:E107)</f>
        <v>72000</v>
      </c>
      <c r="F103" s="327">
        <f>SUM(F104:F107)</f>
        <v>60000</v>
      </c>
      <c r="G103" s="327"/>
      <c r="H103" s="327"/>
      <c r="I103" s="369">
        <f t="shared" si="5"/>
        <v>0</v>
      </c>
      <c r="J103" s="369"/>
    </row>
    <row r="104" spans="1:10" s="1" customFormat="1" hidden="1" x14ac:dyDescent="0.25">
      <c r="A104" s="150" t="s">
        <v>311</v>
      </c>
      <c r="B104" s="150">
        <v>40</v>
      </c>
      <c r="C104" s="190">
        <v>4221</v>
      </c>
      <c r="D104" s="191" t="s">
        <v>101</v>
      </c>
      <c r="E104" s="152">
        <v>20000</v>
      </c>
      <c r="F104" s="330">
        <v>20000</v>
      </c>
      <c r="G104" s="330"/>
      <c r="H104" s="330"/>
      <c r="I104" s="369">
        <f t="shared" si="5"/>
        <v>0</v>
      </c>
      <c r="J104" s="369"/>
    </row>
    <row r="105" spans="1:10" s="1" customFormat="1" hidden="1" x14ac:dyDescent="0.25">
      <c r="A105" s="150" t="s">
        <v>311</v>
      </c>
      <c r="B105" s="150">
        <v>41</v>
      </c>
      <c r="C105" s="190">
        <v>4222</v>
      </c>
      <c r="D105" s="191" t="s">
        <v>102</v>
      </c>
      <c r="E105" s="152">
        <v>5000</v>
      </c>
      <c r="F105" s="330">
        <v>5000</v>
      </c>
      <c r="G105" s="330"/>
      <c r="H105" s="330"/>
      <c r="I105" s="369">
        <f t="shared" si="5"/>
        <v>0</v>
      </c>
      <c r="J105" s="369"/>
    </row>
    <row r="106" spans="1:10" s="175" customFormat="1" ht="13.8" hidden="1" x14ac:dyDescent="0.25">
      <c r="A106" s="150" t="s">
        <v>311</v>
      </c>
      <c r="B106" s="150">
        <v>42</v>
      </c>
      <c r="C106" s="190">
        <v>4223</v>
      </c>
      <c r="D106" s="191" t="s">
        <v>114</v>
      </c>
      <c r="E106" s="152">
        <v>12000</v>
      </c>
      <c r="F106" s="330">
        <v>10000</v>
      </c>
      <c r="G106" s="330"/>
      <c r="H106" s="330"/>
      <c r="I106" s="369">
        <f t="shared" si="5"/>
        <v>0</v>
      </c>
      <c r="J106" s="369"/>
    </row>
    <row r="107" spans="1:10" s="157" customFormat="1" ht="13.8" hidden="1" x14ac:dyDescent="0.25">
      <c r="A107" s="150" t="s">
        <v>311</v>
      </c>
      <c r="B107" s="150">
        <v>43</v>
      </c>
      <c r="C107" s="190">
        <v>4227</v>
      </c>
      <c r="D107" s="191" t="s">
        <v>103</v>
      </c>
      <c r="E107" s="152">
        <v>35000</v>
      </c>
      <c r="F107" s="330">
        <v>25000</v>
      </c>
      <c r="G107" s="330"/>
      <c r="H107" s="330"/>
      <c r="I107" s="369">
        <f t="shared" si="5"/>
        <v>0</v>
      </c>
      <c r="J107" s="369"/>
    </row>
    <row r="108" spans="1:10" s="157" customFormat="1" ht="13.8" x14ac:dyDescent="0.25">
      <c r="C108" s="203"/>
      <c r="D108" s="204"/>
      <c r="E108" s="205"/>
      <c r="F108" s="341"/>
      <c r="G108" s="341"/>
      <c r="H108" s="341"/>
      <c r="I108" s="290"/>
      <c r="J108" s="290"/>
    </row>
    <row r="109" spans="1:10" s="157" customFormat="1" ht="13.8" x14ac:dyDescent="0.25">
      <c r="A109" s="149"/>
      <c r="B109" s="149"/>
      <c r="C109" s="149"/>
      <c r="D109" s="162" t="s">
        <v>182</v>
      </c>
      <c r="E109" s="164"/>
      <c r="F109" s="334"/>
      <c r="G109" s="324"/>
      <c r="H109" s="324"/>
      <c r="I109" s="287"/>
      <c r="J109" s="287"/>
    </row>
    <row r="110" spans="1:10" s="157" customFormat="1" ht="13.8" x14ac:dyDescent="0.25">
      <c r="A110" s="149"/>
      <c r="B110" s="149"/>
      <c r="C110" s="149"/>
      <c r="D110" s="278" t="s">
        <v>199</v>
      </c>
      <c r="E110" s="166"/>
      <c r="F110" s="335"/>
      <c r="G110" s="325"/>
      <c r="H110" s="325"/>
      <c r="I110" s="288"/>
      <c r="J110" s="288"/>
    </row>
    <row r="111" spans="1:10" s="1" customFormat="1" ht="13.8" x14ac:dyDescent="0.25">
      <c r="A111" s="201"/>
      <c r="B111" s="201"/>
      <c r="C111" s="201"/>
      <c r="D111" s="310" t="s">
        <v>300</v>
      </c>
      <c r="E111" s="202">
        <f t="shared" ref="E111:H113" si="6">SUM(E112)</f>
        <v>5000</v>
      </c>
      <c r="F111" s="340">
        <f t="shared" si="6"/>
        <v>5000</v>
      </c>
      <c r="G111" s="326">
        <f t="shared" si="6"/>
        <v>5000</v>
      </c>
      <c r="H111" s="326">
        <f t="shared" si="6"/>
        <v>5000</v>
      </c>
      <c r="I111" s="370">
        <f>AVERAGE(G111/F111*100)</f>
        <v>100</v>
      </c>
      <c r="J111" s="370">
        <f>AVERAGE(H111/G111*100)</f>
        <v>100</v>
      </c>
    </row>
    <row r="112" spans="1:10" s="1" customFormat="1" x14ac:dyDescent="0.25">
      <c r="A112" s="272" t="s">
        <v>312</v>
      </c>
      <c r="B112" s="146"/>
      <c r="C112" s="188">
        <v>42</v>
      </c>
      <c r="D112" s="189" t="s">
        <v>97</v>
      </c>
      <c r="E112" s="148">
        <f t="shared" si="6"/>
        <v>5000</v>
      </c>
      <c r="F112" s="327">
        <f t="shared" si="6"/>
        <v>5000</v>
      </c>
      <c r="G112" s="327">
        <v>5000</v>
      </c>
      <c r="H112" s="327">
        <v>5000</v>
      </c>
      <c r="I112" s="369">
        <f t="shared" ref="I112:J114" si="7">AVERAGE(G112/F112*100)</f>
        <v>100</v>
      </c>
      <c r="J112" s="369">
        <f t="shared" si="7"/>
        <v>100</v>
      </c>
    </row>
    <row r="113" spans="1:10" s="1" customFormat="1" x14ac:dyDescent="0.25">
      <c r="A113" s="272" t="s">
        <v>312</v>
      </c>
      <c r="B113" s="146"/>
      <c r="C113" s="188">
        <v>426</v>
      </c>
      <c r="D113" s="189" t="s">
        <v>119</v>
      </c>
      <c r="E113" s="148">
        <f t="shared" si="6"/>
        <v>5000</v>
      </c>
      <c r="F113" s="327">
        <f t="shared" si="6"/>
        <v>5000</v>
      </c>
      <c r="G113" s="327"/>
      <c r="H113" s="327"/>
      <c r="I113" s="369">
        <f t="shared" si="7"/>
        <v>0</v>
      </c>
      <c r="J113" s="369"/>
    </row>
    <row r="114" spans="1:10" s="1" customFormat="1" ht="15" hidden="1" customHeight="1" x14ac:dyDescent="0.25">
      <c r="A114" s="272" t="s">
        <v>312</v>
      </c>
      <c r="B114" s="150">
        <v>44</v>
      </c>
      <c r="C114" s="190">
        <v>4262</v>
      </c>
      <c r="D114" s="191" t="s">
        <v>200</v>
      </c>
      <c r="E114" s="152">
        <v>5000</v>
      </c>
      <c r="F114" s="330">
        <v>5000</v>
      </c>
      <c r="G114" s="330"/>
      <c r="H114" s="330"/>
      <c r="I114" s="369">
        <f t="shared" si="7"/>
        <v>0</v>
      </c>
      <c r="J114" s="369"/>
    </row>
    <row r="115" spans="1:10" s="1" customFormat="1" x14ac:dyDescent="0.25">
      <c r="A115" s="154"/>
      <c r="B115" s="154"/>
      <c r="C115" s="197"/>
      <c r="D115" s="198"/>
      <c r="E115" s="156"/>
      <c r="F115" s="332"/>
      <c r="G115" s="332"/>
      <c r="H115" s="332"/>
      <c r="I115" s="290"/>
      <c r="J115" s="290"/>
    </row>
    <row r="116" spans="1:10" s="208" customFormat="1" ht="13.8" x14ac:dyDescent="0.25">
      <c r="A116" s="118"/>
      <c r="B116" s="118"/>
      <c r="C116" s="118"/>
      <c r="D116" s="206" t="s">
        <v>182</v>
      </c>
      <c r="E116" s="207"/>
      <c r="F116" s="342"/>
      <c r="G116" s="342"/>
      <c r="H116" s="342"/>
      <c r="I116" s="287"/>
      <c r="J116" s="287"/>
    </row>
    <row r="117" spans="1:10" s="175" customFormat="1" ht="13.8" x14ac:dyDescent="0.25">
      <c r="A117" s="118"/>
      <c r="B117" s="118"/>
      <c r="C117" s="118"/>
      <c r="D117" s="277" t="s">
        <v>201</v>
      </c>
      <c r="E117" s="143"/>
      <c r="F117" s="325"/>
      <c r="G117" s="325"/>
      <c r="H117" s="325"/>
      <c r="I117" s="288"/>
      <c r="J117" s="288"/>
    </row>
    <row r="118" spans="1:10" s="157" customFormat="1" ht="13.8" x14ac:dyDescent="0.25">
      <c r="A118" s="210"/>
      <c r="B118" s="210"/>
      <c r="C118" s="210"/>
      <c r="D118" s="305" t="s">
        <v>301</v>
      </c>
      <c r="E118" s="145">
        <f t="shared" ref="E118:H120" si="8">SUM(E119)</f>
        <v>0</v>
      </c>
      <c r="F118" s="326">
        <f t="shared" si="8"/>
        <v>30000</v>
      </c>
      <c r="G118" s="326">
        <f t="shared" si="8"/>
        <v>30000</v>
      </c>
      <c r="H118" s="326">
        <f t="shared" si="8"/>
        <v>30000</v>
      </c>
      <c r="I118" s="370">
        <f>AVERAGE(G118/F118*100)</f>
        <v>100</v>
      </c>
      <c r="J118" s="370">
        <f>AVERAGE(H118/G118*100)</f>
        <v>100</v>
      </c>
    </row>
    <row r="119" spans="1:10" s="175" customFormat="1" ht="13.8" x14ac:dyDescent="0.25">
      <c r="A119" s="272" t="s">
        <v>313</v>
      </c>
      <c r="B119" s="146"/>
      <c r="C119" s="188">
        <v>32</v>
      </c>
      <c r="D119" s="189" t="s">
        <v>48</v>
      </c>
      <c r="E119" s="148">
        <f t="shared" si="8"/>
        <v>0</v>
      </c>
      <c r="F119" s="327">
        <f t="shared" si="8"/>
        <v>30000</v>
      </c>
      <c r="G119" s="327">
        <v>30000</v>
      </c>
      <c r="H119" s="327">
        <v>30000</v>
      </c>
      <c r="I119" s="369">
        <f t="shared" ref="I119:J121" si="9">AVERAGE(G119/F119*100)</f>
        <v>100</v>
      </c>
      <c r="J119" s="369">
        <f t="shared" si="9"/>
        <v>100</v>
      </c>
    </row>
    <row r="120" spans="1:10" s="157" customFormat="1" ht="13.8" x14ac:dyDescent="0.25">
      <c r="A120" s="272" t="s">
        <v>313</v>
      </c>
      <c r="B120" s="146"/>
      <c r="C120" s="188">
        <v>323</v>
      </c>
      <c r="D120" s="189" t="s">
        <v>57</v>
      </c>
      <c r="E120" s="148">
        <f t="shared" si="8"/>
        <v>0</v>
      </c>
      <c r="F120" s="327">
        <f t="shared" si="8"/>
        <v>30000</v>
      </c>
      <c r="G120" s="327"/>
      <c r="H120" s="327"/>
      <c r="I120" s="369">
        <f t="shared" si="9"/>
        <v>0</v>
      </c>
      <c r="J120" s="369"/>
    </row>
    <row r="121" spans="1:10" s="175" customFormat="1" ht="13.8" hidden="1" x14ac:dyDescent="0.25">
      <c r="A121" s="272" t="s">
        <v>313</v>
      </c>
      <c r="B121" s="150">
        <v>45</v>
      </c>
      <c r="C121" s="190">
        <v>3237</v>
      </c>
      <c r="D121" s="191" t="s">
        <v>63</v>
      </c>
      <c r="E121" s="152">
        <v>0</v>
      </c>
      <c r="F121" s="330">
        <v>30000</v>
      </c>
      <c r="G121" s="330"/>
      <c r="H121" s="330"/>
      <c r="I121" s="369">
        <f t="shared" si="9"/>
        <v>0</v>
      </c>
      <c r="J121" s="369"/>
    </row>
    <row r="122" spans="1:10" s="175" customFormat="1" ht="13.8" x14ac:dyDescent="0.25">
      <c r="A122" s="211"/>
      <c r="B122" s="130"/>
      <c r="C122" s="211"/>
      <c r="D122" s="130"/>
      <c r="E122" s="211"/>
      <c r="F122" s="343"/>
      <c r="G122" s="343"/>
      <c r="H122" s="343"/>
      <c r="I122" s="293"/>
      <c r="J122" s="293"/>
    </row>
    <row r="123" spans="1:10" s="157" customFormat="1" ht="13.8" x14ac:dyDescent="0.25">
      <c r="A123" s="149"/>
      <c r="B123" s="149"/>
      <c r="C123" s="149"/>
      <c r="D123" s="206" t="s">
        <v>182</v>
      </c>
      <c r="E123" s="141"/>
      <c r="F123" s="324"/>
      <c r="G123" s="324"/>
      <c r="H123" s="324"/>
      <c r="I123" s="287"/>
      <c r="J123" s="287"/>
    </row>
    <row r="124" spans="1:10" s="157" customFormat="1" ht="13.8" x14ac:dyDescent="0.25">
      <c r="A124" s="149"/>
      <c r="B124" s="149"/>
      <c r="C124" s="149"/>
      <c r="D124" s="277" t="s">
        <v>199</v>
      </c>
      <c r="E124" s="143"/>
      <c r="F124" s="325"/>
      <c r="G124" s="325"/>
      <c r="H124" s="325"/>
      <c r="I124" s="288"/>
      <c r="J124" s="288"/>
    </row>
    <row r="125" spans="1:10" ht="13.8" x14ac:dyDescent="0.25">
      <c r="A125" s="201"/>
      <c r="B125" s="201"/>
      <c r="C125" s="201"/>
      <c r="D125" s="305" t="s">
        <v>302</v>
      </c>
      <c r="E125" s="212">
        <f>SUM(E126+E129)</f>
        <v>10000</v>
      </c>
      <c r="F125" s="319">
        <f>SUM(F126+F129)</f>
        <v>10000</v>
      </c>
      <c r="G125" s="319">
        <f>SUM(G126+G129)</f>
        <v>10000</v>
      </c>
      <c r="H125" s="319">
        <f>SUM(H126+H129)</f>
        <v>10000</v>
      </c>
      <c r="I125" s="370">
        <f>AVERAGE(G125/F125*100)</f>
        <v>100</v>
      </c>
      <c r="J125" s="370">
        <f>AVERAGE(H125/G125*100)</f>
        <v>100</v>
      </c>
    </row>
    <row r="126" spans="1:10" x14ac:dyDescent="0.25">
      <c r="A126" s="272" t="s">
        <v>314</v>
      </c>
      <c r="B126" s="146"/>
      <c r="C126" s="188">
        <v>32</v>
      </c>
      <c r="D126" s="189" t="s">
        <v>48</v>
      </c>
      <c r="E126" s="148">
        <f>SUM(E127)</f>
        <v>0</v>
      </c>
      <c r="F126" s="327">
        <f t="shared" ref="F126:H127" si="10">SUM(F127)</f>
        <v>0</v>
      </c>
      <c r="G126" s="327">
        <f t="shared" si="10"/>
        <v>0</v>
      </c>
      <c r="H126" s="327">
        <f t="shared" si="10"/>
        <v>0</v>
      </c>
      <c r="I126" s="369">
        <v>0</v>
      </c>
      <c r="J126" s="369"/>
    </row>
    <row r="127" spans="1:10" x14ac:dyDescent="0.25">
      <c r="A127" s="272" t="s">
        <v>314</v>
      </c>
      <c r="B127" s="146"/>
      <c r="C127" s="188">
        <v>329</v>
      </c>
      <c r="D127" s="189" t="s">
        <v>66</v>
      </c>
      <c r="E127" s="148">
        <f>SUM(E128)</f>
        <v>0</v>
      </c>
      <c r="F127" s="327">
        <f t="shared" si="10"/>
        <v>0</v>
      </c>
      <c r="G127" s="327"/>
      <c r="H127" s="327"/>
      <c r="I127" s="369">
        <v>0</v>
      </c>
      <c r="J127" s="369"/>
    </row>
    <row r="128" spans="1:10" ht="14.25" hidden="1" customHeight="1" x14ac:dyDescent="0.25">
      <c r="A128" s="272" t="s">
        <v>314</v>
      </c>
      <c r="B128" s="150">
        <v>46</v>
      </c>
      <c r="C128" s="190">
        <v>3299</v>
      </c>
      <c r="D128" s="191" t="s">
        <v>66</v>
      </c>
      <c r="E128" s="152">
        <v>0</v>
      </c>
      <c r="F128" s="330">
        <v>0</v>
      </c>
      <c r="G128" s="330"/>
      <c r="H128" s="330"/>
      <c r="I128" s="369">
        <v>0</v>
      </c>
      <c r="J128" s="369"/>
    </row>
    <row r="129" spans="1:10" s="213" customFormat="1" x14ac:dyDescent="0.25">
      <c r="A129" s="272" t="s">
        <v>314</v>
      </c>
      <c r="B129" s="150"/>
      <c r="C129" s="147">
        <v>38</v>
      </c>
      <c r="D129" s="146" t="s">
        <v>202</v>
      </c>
      <c r="E129" s="148">
        <f>SUM(E130)</f>
        <v>10000</v>
      </c>
      <c r="F129" s="327">
        <f>SUM(F130)</f>
        <v>10000</v>
      </c>
      <c r="G129" s="327">
        <v>10000</v>
      </c>
      <c r="H129" s="327">
        <v>10000</v>
      </c>
      <c r="I129" s="369">
        <f>AVERAGE(G129/F129*100)</f>
        <v>100</v>
      </c>
      <c r="J129" s="369">
        <f>AVERAGE(H129/G129*100)</f>
        <v>100</v>
      </c>
    </row>
    <row r="130" spans="1:10" s="157" customFormat="1" ht="13.8" x14ac:dyDescent="0.25">
      <c r="A130" s="272" t="s">
        <v>314</v>
      </c>
      <c r="B130" s="150"/>
      <c r="C130" s="147">
        <v>383</v>
      </c>
      <c r="D130" s="146" t="s">
        <v>203</v>
      </c>
      <c r="E130" s="148">
        <f>SUM(E131)</f>
        <v>10000</v>
      </c>
      <c r="F130" s="327">
        <f>SUM(F131)</f>
        <v>10000</v>
      </c>
      <c r="G130" s="327"/>
      <c r="H130" s="327"/>
      <c r="I130" s="369">
        <f>AVERAGE(G130/F130*100)</f>
        <v>0</v>
      </c>
      <c r="J130" s="369"/>
    </row>
    <row r="131" spans="1:10" s="157" customFormat="1" ht="13.8" hidden="1" x14ac:dyDescent="0.25">
      <c r="A131" s="272" t="s">
        <v>314</v>
      </c>
      <c r="B131" s="150">
        <v>47</v>
      </c>
      <c r="C131" s="151">
        <v>3831</v>
      </c>
      <c r="D131" s="150" t="s">
        <v>204</v>
      </c>
      <c r="E131" s="152">
        <v>10000</v>
      </c>
      <c r="F131" s="330">
        <v>10000</v>
      </c>
      <c r="G131" s="330"/>
      <c r="H131" s="330"/>
      <c r="I131" s="369">
        <f>AVERAGE(G131/F131*100)</f>
        <v>0</v>
      </c>
      <c r="J131" s="369"/>
    </row>
    <row r="132" spans="1:10" s="215" customFormat="1" ht="13.8" thickBot="1" x14ac:dyDescent="0.3">
      <c r="A132" s="211"/>
      <c r="B132" s="130"/>
      <c r="C132" s="211"/>
      <c r="D132" s="130"/>
      <c r="E132" s="211"/>
      <c r="F132" s="343"/>
      <c r="G132" s="343"/>
      <c r="H132" s="343"/>
      <c r="I132" s="293"/>
      <c r="J132" s="293"/>
    </row>
    <row r="133" spans="1:10" s="199" customFormat="1" ht="17.399999999999999" thickBot="1" x14ac:dyDescent="0.35">
      <c r="A133" s="683" t="s">
        <v>205</v>
      </c>
      <c r="B133" s="684"/>
      <c r="C133" s="684"/>
      <c r="D133" s="685"/>
      <c r="E133" s="133">
        <f>SUM(E135+E144+E167)</f>
        <v>0</v>
      </c>
      <c r="F133" s="333">
        <f>SUM(F135+F144+F167)</f>
        <v>236000</v>
      </c>
      <c r="G133" s="333">
        <f>SUM(G135+G144+G167)</f>
        <v>245500</v>
      </c>
      <c r="H133" s="333">
        <f>SUM(H135+H144+H167)</f>
        <v>246000</v>
      </c>
      <c r="I133" s="284">
        <f>AVERAGE(G133/F133*100)</f>
        <v>104.02542372881356</v>
      </c>
      <c r="J133" s="284">
        <f>AVERAGE(H133/G133*100)</f>
        <v>100.20366598778003</v>
      </c>
    </row>
    <row r="134" spans="1:10" s="218" customFormat="1" ht="17.399999999999999" thickBot="1" x14ac:dyDescent="0.35">
      <c r="A134" s="216"/>
      <c r="B134" s="216"/>
      <c r="C134" s="216"/>
      <c r="D134" s="216"/>
      <c r="E134" s="217"/>
      <c r="F134" s="344"/>
      <c r="G134" s="344"/>
      <c r="H134" s="344"/>
      <c r="I134" s="285"/>
      <c r="J134" s="285"/>
    </row>
    <row r="135" spans="1:10" s="137" customFormat="1" ht="16.2" thickBot="1" x14ac:dyDescent="0.35">
      <c r="A135" s="677" t="s">
        <v>206</v>
      </c>
      <c r="B135" s="678"/>
      <c r="C135" s="678"/>
      <c r="D135" s="679"/>
      <c r="E135" s="136">
        <f>SUM(E139)</f>
        <v>0</v>
      </c>
      <c r="F135" s="322">
        <f>SUM(F139)</f>
        <v>15000</v>
      </c>
      <c r="G135" s="322">
        <f>SUM(G139)</f>
        <v>15000</v>
      </c>
      <c r="H135" s="322">
        <f>SUM(H139)</f>
        <v>15000</v>
      </c>
      <c r="I135" s="286">
        <f>AVERAGE(G135/F135*100)</f>
        <v>100</v>
      </c>
      <c r="J135" s="286">
        <f>AVERAGE(H135/G135*100)</f>
        <v>100</v>
      </c>
    </row>
    <row r="136" spans="1:10" s="137" customFormat="1" ht="15.6" x14ac:dyDescent="0.3">
      <c r="A136" s="219"/>
      <c r="B136" s="219"/>
      <c r="C136" s="219"/>
      <c r="D136" s="219"/>
      <c r="E136" s="220"/>
      <c r="F136" s="345"/>
      <c r="G136" s="345"/>
      <c r="H136" s="345"/>
      <c r="I136" s="294"/>
      <c r="J136" s="294"/>
    </row>
    <row r="137" spans="1:10" s="1" customFormat="1" ht="15" customHeight="1" x14ac:dyDescent="0.25">
      <c r="A137" s="149"/>
      <c r="B137" s="149"/>
      <c r="C137" s="149"/>
      <c r="D137" s="206" t="s">
        <v>207</v>
      </c>
      <c r="E137" s="221"/>
      <c r="F137" s="346"/>
      <c r="G137" s="346"/>
      <c r="H137" s="346"/>
      <c r="I137" s="221"/>
      <c r="J137" s="221"/>
    </row>
    <row r="138" spans="1:10" s="1" customFormat="1" ht="13.8" x14ac:dyDescent="0.25">
      <c r="A138" s="149"/>
      <c r="B138" s="149"/>
      <c r="C138" s="149"/>
      <c r="D138" s="277" t="s">
        <v>208</v>
      </c>
      <c r="E138" s="143"/>
      <c r="F138" s="325"/>
      <c r="G138" s="325"/>
      <c r="H138" s="325"/>
      <c r="I138" s="288"/>
      <c r="J138" s="288"/>
    </row>
    <row r="139" spans="1:10" s="1" customFormat="1" ht="13.8" x14ac:dyDescent="0.25">
      <c r="A139" s="149"/>
      <c r="B139" s="149"/>
      <c r="C139" s="149"/>
      <c r="D139" s="305" t="s">
        <v>303</v>
      </c>
      <c r="E139" s="222">
        <f t="shared" ref="E139:H141" si="11">SUM(E140)</f>
        <v>0</v>
      </c>
      <c r="F139" s="319">
        <f t="shared" si="11"/>
        <v>15000</v>
      </c>
      <c r="G139" s="319">
        <f t="shared" si="11"/>
        <v>15000</v>
      </c>
      <c r="H139" s="319">
        <f t="shared" si="11"/>
        <v>15000</v>
      </c>
      <c r="I139" s="370">
        <f>AVERAGE(G139/F139*100)</f>
        <v>100</v>
      </c>
      <c r="J139" s="370">
        <f>AVERAGE(H139/G139*100)</f>
        <v>100</v>
      </c>
    </row>
    <row r="140" spans="1:10" s="175" customFormat="1" ht="13.8" x14ac:dyDescent="0.25">
      <c r="A140" s="150" t="s">
        <v>296</v>
      </c>
      <c r="B140" s="146"/>
      <c r="C140" s="188">
        <v>32</v>
      </c>
      <c r="D140" s="146" t="s">
        <v>184</v>
      </c>
      <c r="E140" s="148">
        <f t="shared" si="11"/>
        <v>0</v>
      </c>
      <c r="F140" s="327">
        <f t="shared" si="11"/>
        <v>15000</v>
      </c>
      <c r="G140" s="327">
        <v>15000</v>
      </c>
      <c r="H140" s="327">
        <v>15000</v>
      </c>
      <c r="I140" s="369">
        <f t="shared" ref="I140:J142" si="12">AVERAGE(G140/F140*100)</f>
        <v>100</v>
      </c>
      <c r="J140" s="369">
        <f t="shared" si="12"/>
        <v>100</v>
      </c>
    </row>
    <row r="141" spans="1:10" s="175" customFormat="1" ht="13.8" x14ac:dyDescent="0.25">
      <c r="A141" s="150" t="s">
        <v>296</v>
      </c>
      <c r="B141" s="146"/>
      <c r="C141" s="147">
        <v>323</v>
      </c>
      <c r="D141" s="146" t="s">
        <v>57</v>
      </c>
      <c r="E141" s="148">
        <f t="shared" si="11"/>
        <v>0</v>
      </c>
      <c r="F141" s="327">
        <f t="shared" si="11"/>
        <v>15000</v>
      </c>
      <c r="G141" s="327"/>
      <c r="H141" s="327"/>
      <c r="I141" s="369">
        <f t="shared" si="12"/>
        <v>0</v>
      </c>
      <c r="J141" s="369"/>
    </row>
    <row r="142" spans="1:10" s="157" customFormat="1" ht="13.8" hidden="1" x14ac:dyDescent="0.25">
      <c r="A142" s="150" t="s">
        <v>296</v>
      </c>
      <c r="B142" s="150">
        <v>48</v>
      </c>
      <c r="C142" s="151">
        <v>3237</v>
      </c>
      <c r="D142" s="150" t="s">
        <v>63</v>
      </c>
      <c r="E142" s="152">
        <v>0</v>
      </c>
      <c r="F142" s="330">
        <v>15000</v>
      </c>
      <c r="G142" s="330"/>
      <c r="H142" s="330"/>
      <c r="I142" s="369">
        <f t="shared" si="12"/>
        <v>0</v>
      </c>
      <c r="J142" s="369"/>
    </row>
    <row r="143" spans="1:10" s="157" customFormat="1" ht="14.4" thickBot="1" x14ac:dyDescent="0.3">
      <c r="A143" s="154"/>
      <c r="B143" s="154"/>
      <c r="C143" s="155"/>
      <c r="D143" s="154"/>
      <c r="E143" s="156"/>
      <c r="F143" s="332"/>
      <c r="G143" s="332"/>
      <c r="H143" s="332"/>
      <c r="I143" s="290"/>
      <c r="J143" s="290"/>
    </row>
    <row r="144" spans="1:10" s="1" customFormat="1" ht="15.75" customHeight="1" thickBot="1" x14ac:dyDescent="0.35">
      <c r="A144" s="677" t="s">
        <v>209</v>
      </c>
      <c r="B144" s="678"/>
      <c r="C144" s="678"/>
      <c r="D144" s="679"/>
      <c r="E144" s="136">
        <f>SUM(E148+E155+E162)</f>
        <v>0</v>
      </c>
      <c r="F144" s="322">
        <f>SUM(F148+F155+F162)</f>
        <v>30000</v>
      </c>
      <c r="G144" s="322">
        <f>SUM(G148+G155+G162)</f>
        <v>30500</v>
      </c>
      <c r="H144" s="322">
        <f>SUM(H148+H155+H162)</f>
        <v>31000</v>
      </c>
      <c r="I144" s="286">
        <f>AVERAGE(G144/F144*100)</f>
        <v>101.66666666666666</v>
      </c>
      <c r="J144" s="286">
        <f>AVERAGE(H144/G144*100)</f>
        <v>101.63934426229508</v>
      </c>
    </row>
    <row r="145" spans="1:10" s="1" customFormat="1" ht="15.75" customHeight="1" x14ac:dyDescent="0.25">
      <c r="A145" s="219"/>
      <c r="B145" s="219"/>
      <c r="C145" s="219"/>
      <c r="D145" s="219"/>
      <c r="E145" s="220"/>
      <c r="F145" s="345"/>
      <c r="G145" s="345"/>
      <c r="H145" s="345"/>
      <c r="I145" s="285"/>
      <c r="J145" s="285"/>
    </row>
    <row r="146" spans="1:10" s="1" customFormat="1" ht="12.75" customHeight="1" x14ac:dyDescent="0.25">
      <c r="A146" s="149"/>
      <c r="B146" s="149"/>
      <c r="C146" s="149"/>
      <c r="D146" s="206" t="s">
        <v>207</v>
      </c>
      <c r="E146" s="141"/>
      <c r="F146" s="324"/>
      <c r="G146" s="324"/>
      <c r="H146" s="324"/>
      <c r="I146" s="287"/>
      <c r="J146" s="287"/>
    </row>
    <row r="147" spans="1:10" s="1" customFormat="1" ht="12.75" customHeight="1" x14ac:dyDescent="0.25">
      <c r="A147" s="149"/>
      <c r="B147" s="149"/>
      <c r="C147" s="149"/>
      <c r="D147" s="277" t="s">
        <v>201</v>
      </c>
      <c r="E147" s="143"/>
      <c r="F147" s="325"/>
      <c r="G147" s="325"/>
      <c r="H147" s="325"/>
      <c r="I147" s="288"/>
      <c r="J147" s="288"/>
    </row>
    <row r="148" spans="1:10" s="1" customFormat="1" ht="15.75" customHeight="1" x14ac:dyDescent="0.25">
      <c r="A148" s="149"/>
      <c r="B148" s="149"/>
      <c r="C148" s="149"/>
      <c r="D148" s="305" t="s">
        <v>304</v>
      </c>
      <c r="E148" s="222">
        <f t="shared" ref="E148:H149" si="13">SUM(E149)</f>
        <v>0</v>
      </c>
      <c r="F148" s="319">
        <f t="shared" si="13"/>
        <v>2000</v>
      </c>
      <c r="G148" s="319">
        <f t="shared" si="13"/>
        <v>1500</v>
      </c>
      <c r="H148" s="319">
        <f t="shared" si="13"/>
        <v>1000</v>
      </c>
      <c r="I148" s="370">
        <f>AVERAGE(G148/F148*100)</f>
        <v>75</v>
      </c>
      <c r="J148" s="370">
        <f>AVERAGE(H148/G148*100)</f>
        <v>66.666666666666657</v>
      </c>
    </row>
    <row r="149" spans="1:10" s="175" customFormat="1" ht="13.8" x14ac:dyDescent="0.25">
      <c r="A149" s="150" t="s">
        <v>297</v>
      </c>
      <c r="B149" s="146"/>
      <c r="C149" s="147">
        <v>38</v>
      </c>
      <c r="D149" s="146" t="s">
        <v>202</v>
      </c>
      <c r="E149" s="148">
        <f t="shared" si="13"/>
        <v>0</v>
      </c>
      <c r="F149" s="327">
        <f t="shared" si="13"/>
        <v>2000</v>
      </c>
      <c r="G149" s="327">
        <v>1500</v>
      </c>
      <c r="H149" s="327">
        <v>1000</v>
      </c>
      <c r="I149" s="369">
        <f t="shared" ref="I149:J151" si="14">AVERAGE(G149/F149*100)</f>
        <v>75</v>
      </c>
      <c r="J149" s="369">
        <f t="shared" si="14"/>
        <v>66.666666666666657</v>
      </c>
    </row>
    <row r="150" spans="1:10" s="175" customFormat="1" ht="13.8" x14ac:dyDescent="0.25">
      <c r="A150" s="150" t="s">
        <v>297</v>
      </c>
      <c r="B150" s="146"/>
      <c r="C150" s="147">
        <v>381</v>
      </c>
      <c r="D150" s="146" t="s">
        <v>38</v>
      </c>
      <c r="E150" s="148">
        <f>SUM(E151)</f>
        <v>0</v>
      </c>
      <c r="F150" s="327">
        <f>SUM(F151)</f>
        <v>2000</v>
      </c>
      <c r="G150" s="327"/>
      <c r="H150" s="327"/>
      <c r="I150" s="369">
        <f t="shared" si="14"/>
        <v>0</v>
      </c>
      <c r="J150" s="369"/>
    </row>
    <row r="151" spans="1:10" s="157" customFormat="1" ht="13.8" hidden="1" x14ac:dyDescent="0.25">
      <c r="A151" s="150" t="s">
        <v>297</v>
      </c>
      <c r="B151" s="150">
        <v>49</v>
      </c>
      <c r="C151" s="151">
        <v>38129</v>
      </c>
      <c r="D151" s="150" t="s">
        <v>210</v>
      </c>
      <c r="E151" s="152">
        <v>0</v>
      </c>
      <c r="F151" s="330">
        <v>2000</v>
      </c>
      <c r="G151" s="330"/>
      <c r="H151" s="330"/>
      <c r="I151" s="369">
        <f t="shared" si="14"/>
        <v>0</v>
      </c>
      <c r="J151" s="369"/>
    </row>
    <row r="152" spans="1:10" s="157" customFormat="1" ht="13.8" x14ac:dyDescent="0.25">
      <c r="A152" s="154"/>
      <c r="B152" s="154"/>
      <c r="C152" s="155"/>
      <c r="D152" s="154"/>
      <c r="E152" s="156"/>
      <c r="F152" s="332"/>
      <c r="G152" s="332"/>
      <c r="H152" s="332"/>
      <c r="I152" s="290"/>
      <c r="J152" s="290"/>
    </row>
    <row r="153" spans="1:10" s="1" customFormat="1" ht="12.75" customHeight="1" x14ac:dyDescent="0.25">
      <c r="A153" s="149"/>
      <c r="B153" s="149"/>
      <c r="C153" s="149"/>
      <c r="D153" s="206" t="s">
        <v>207</v>
      </c>
      <c r="E153" s="141"/>
      <c r="F153" s="324"/>
      <c r="G153" s="324"/>
      <c r="H153" s="324"/>
      <c r="I153" s="287"/>
      <c r="J153" s="287"/>
    </row>
    <row r="154" spans="1:10" s="1" customFormat="1" ht="12.75" customHeight="1" x14ac:dyDescent="0.25">
      <c r="A154" s="149"/>
      <c r="B154" s="149"/>
      <c r="C154" s="149"/>
      <c r="D154" s="277" t="s">
        <v>201</v>
      </c>
      <c r="E154" s="143"/>
      <c r="F154" s="325"/>
      <c r="G154" s="325"/>
      <c r="H154" s="325"/>
      <c r="I154" s="288"/>
      <c r="J154" s="288"/>
    </row>
    <row r="155" spans="1:10" s="1" customFormat="1" ht="15.75" customHeight="1" x14ac:dyDescent="0.25">
      <c r="A155" s="149"/>
      <c r="B155" s="149"/>
      <c r="C155" s="149"/>
      <c r="D155" s="305" t="s">
        <v>305</v>
      </c>
      <c r="E155" s="222">
        <f>SUM(E156)</f>
        <v>0</v>
      </c>
      <c r="F155" s="319">
        <f t="shared" ref="F155:H157" si="15">SUM(F156)</f>
        <v>25000</v>
      </c>
      <c r="G155" s="319">
        <f t="shared" si="15"/>
        <v>25000</v>
      </c>
      <c r="H155" s="319">
        <f t="shared" si="15"/>
        <v>25000</v>
      </c>
      <c r="I155" s="370">
        <f>AVERAGE(G155/F155*100)</f>
        <v>100</v>
      </c>
      <c r="J155" s="370">
        <f>AVERAGE(H155/G155*100)</f>
        <v>100</v>
      </c>
    </row>
    <row r="156" spans="1:10" s="175" customFormat="1" ht="13.8" x14ac:dyDescent="0.25">
      <c r="A156" s="150" t="s">
        <v>315</v>
      </c>
      <c r="B156" s="146"/>
      <c r="C156" s="147">
        <v>37</v>
      </c>
      <c r="D156" s="146" t="s">
        <v>279</v>
      </c>
      <c r="E156" s="148">
        <f>SUM(E157)</f>
        <v>0</v>
      </c>
      <c r="F156" s="327">
        <f t="shared" si="15"/>
        <v>25000</v>
      </c>
      <c r="G156" s="327">
        <v>25000</v>
      </c>
      <c r="H156" s="327">
        <v>25000</v>
      </c>
      <c r="I156" s="369">
        <f t="shared" ref="I156:J158" si="16">AVERAGE(G156/F156*100)</f>
        <v>100</v>
      </c>
      <c r="J156" s="369">
        <f t="shared" si="16"/>
        <v>100</v>
      </c>
    </row>
    <row r="157" spans="1:10" s="175" customFormat="1" ht="13.8" x14ac:dyDescent="0.25">
      <c r="A157" s="150" t="s">
        <v>315</v>
      </c>
      <c r="B157" s="146"/>
      <c r="C157" s="147">
        <v>372</v>
      </c>
      <c r="D157" s="146" t="s">
        <v>280</v>
      </c>
      <c r="E157" s="148">
        <f>SUM(E158)</f>
        <v>0</v>
      </c>
      <c r="F157" s="327">
        <f t="shared" si="15"/>
        <v>25000</v>
      </c>
      <c r="G157" s="327"/>
      <c r="H157" s="327"/>
      <c r="I157" s="369">
        <f t="shared" si="16"/>
        <v>0</v>
      </c>
      <c r="J157" s="369"/>
    </row>
    <row r="158" spans="1:10" s="157" customFormat="1" ht="13.8" hidden="1" x14ac:dyDescent="0.25">
      <c r="A158" s="150" t="s">
        <v>315</v>
      </c>
      <c r="B158" s="150">
        <v>50</v>
      </c>
      <c r="C158" s="151">
        <v>3721</v>
      </c>
      <c r="D158" s="150" t="s">
        <v>279</v>
      </c>
      <c r="E158" s="152">
        <v>0</v>
      </c>
      <c r="F158" s="330">
        <v>25000</v>
      </c>
      <c r="G158" s="330"/>
      <c r="H158" s="330"/>
      <c r="I158" s="369">
        <f t="shared" si="16"/>
        <v>0</v>
      </c>
      <c r="J158" s="369"/>
    </row>
    <row r="159" spans="1:10" s="157" customFormat="1" ht="13.8" x14ac:dyDescent="0.25">
      <c r="A159" s="154"/>
      <c r="B159" s="154"/>
      <c r="C159" s="155"/>
      <c r="D159" s="154"/>
      <c r="E159" s="156"/>
      <c r="F159" s="332"/>
      <c r="G159" s="332"/>
      <c r="H159" s="332"/>
      <c r="I159" s="290"/>
      <c r="J159" s="290"/>
    </row>
    <row r="160" spans="1:10" s="1" customFormat="1" ht="12.75" customHeight="1" x14ac:dyDescent="0.25">
      <c r="A160" s="149"/>
      <c r="B160" s="149"/>
      <c r="C160" s="149"/>
      <c r="D160" s="206" t="s">
        <v>207</v>
      </c>
      <c r="E160" s="141"/>
      <c r="F160" s="324"/>
      <c r="G160" s="324"/>
      <c r="H160" s="324"/>
      <c r="I160" s="287"/>
      <c r="J160" s="287"/>
    </row>
    <row r="161" spans="1:10" s="1" customFormat="1" ht="12.75" customHeight="1" x14ac:dyDescent="0.25">
      <c r="A161" s="149"/>
      <c r="B161" s="149"/>
      <c r="C161" s="149"/>
      <c r="D161" s="277" t="s">
        <v>201</v>
      </c>
      <c r="E161" s="143"/>
      <c r="F161" s="325"/>
      <c r="G161" s="325"/>
      <c r="H161" s="325"/>
      <c r="I161" s="288"/>
      <c r="J161" s="288"/>
    </row>
    <row r="162" spans="1:10" s="1" customFormat="1" ht="15.75" customHeight="1" x14ac:dyDescent="0.25">
      <c r="A162" s="149"/>
      <c r="B162" s="149"/>
      <c r="C162" s="149"/>
      <c r="D162" s="305" t="s">
        <v>306</v>
      </c>
      <c r="E162" s="222">
        <f t="shared" ref="E162:H164" si="17">SUM(E163)</f>
        <v>0</v>
      </c>
      <c r="F162" s="319">
        <f t="shared" si="17"/>
        <v>3000</v>
      </c>
      <c r="G162" s="319">
        <f t="shared" si="17"/>
        <v>4000</v>
      </c>
      <c r="H162" s="319">
        <f t="shared" si="17"/>
        <v>5000</v>
      </c>
      <c r="I162" s="370">
        <f>AVERAGE(G162/F162*100)</f>
        <v>133.33333333333331</v>
      </c>
      <c r="J162" s="370">
        <f>AVERAGE(H162/G162*100)</f>
        <v>125</v>
      </c>
    </row>
    <row r="163" spans="1:10" s="175" customFormat="1" ht="13.8" x14ac:dyDescent="0.25">
      <c r="A163" s="150" t="s">
        <v>316</v>
      </c>
      <c r="B163" s="146"/>
      <c r="C163" s="147">
        <v>37</v>
      </c>
      <c r="D163" s="146" t="s">
        <v>279</v>
      </c>
      <c r="E163" s="148">
        <f t="shared" si="17"/>
        <v>0</v>
      </c>
      <c r="F163" s="327">
        <f t="shared" si="17"/>
        <v>3000</v>
      </c>
      <c r="G163" s="327">
        <v>4000</v>
      </c>
      <c r="H163" s="327">
        <v>5000</v>
      </c>
      <c r="I163" s="369">
        <f t="shared" ref="I163:J165" si="18">AVERAGE(G163/F163*100)</f>
        <v>133.33333333333331</v>
      </c>
      <c r="J163" s="369">
        <f t="shared" si="18"/>
        <v>125</v>
      </c>
    </row>
    <row r="164" spans="1:10" s="175" customFormat="1" ht="13.8" x14ac:dyDescent="0.25">
      <c r="A164" s="150" t="s">
        <v>316</v>
      </c>
      <c r="B164" s="146"/>
      <c r="C164" s="147">
        <v>372</v>
      </c>
      <c r="D164" s="146" t="s">
        <v>280</v>
      </c>
      <c r="E164" s="148">
        <f>SUM(E165)</f>
        <v>0</v>
      </c>
      <c r="F164" s="327">
        <f t="shared" si="17"/>
        <v>3000</v>
      </c>
      <c r="G164" s="327"/>
      <c r="H164" s="327"/>
      <c r="I164" s="369">
        <f t="shared" si="18"/>
        <v>0</v>
      </c>
      <c r="J164" s="369"/>
    </row>
    <row r="165" spans="1:10" s="157" customFormat="1" ht="13.8" hidden="1" x14ac:dyDescent="0.25">
      <c r="A165" s="150" t="s">
        <v>316</v>
      </c>
      <c r="B165" s="150">
        <v>51</v>
      </c>
      <c r="C165" s="151">
        <v>3722</v>
      </c>
      <c r="D165" s="150" t="s">
        <v>80</v>
      </c>
      <c r="E165" s="152">
        <v>0</v>
      </c>
      <c r="F165" s="330">
        <v>3000</v>
      </c>
      <c r="G165" s="330"/>
      <c r="H165" s="330"/>
      <c r="I165" s="369">
        <f t="shared" si="18"/>
        <v>0</v>
      </c>
      <c r="J165" s="369"/>
    </row>
    <row r="166" spans="1:10" s="157" customFormat="1" ht="14.4" thickBot="1" x14ac:dyDescent="0.3">
      <c r="A166" s="154"/>
      <c r="B166" s="154"/>
      <c r="C166" s="155"/>
      <c r="D166" s="154"/>
      <c r="E166" s="156"/>
      <c r="F166" s="332"/>
      <c r="G166" s="332"/>
      <c r="H166" s="332"/>
      <c r="I166" s="290"/>
      <c r="J166" s="290"/>
    </row>
    <row r="167" spans="1:10" s="1" customFormat="1" ht="15.75" customHeight="1" thickBot="1" x14ac:dyDescent="0.35">
      <c r="A167" s="677" t="s">
        <v>278</v>
      </c>
      <c r="B167" s="678"/>
      <c r="C167" s="678"/>
      <c r="D167" s="679"/>
      <c r="E167" s="136">
        <f>SUM(E171)</f>
        <v>0</v>
      </c>
      <c r="F167" s="322">
        <f>SUM(F171)</f>
        <v>191000</v>
      </c>
      <c r="G167" s="322">
        <f>SUM(G171)</f>
        <v>200000</v>
      </c>
      <c r="H167" s="322">
        <f>SUM(H171)</f>
        <v>200000</v>
      </c>
      <c r="I167" s="286">
        <f>AVERAGE(G167/F167*100)</f>
        <v>104.71204188481676</v>
      </c>
      <c r="J167" s="286">
        <f>AVERAGE(H167/G167*100)</f>
        <v>100</v>
      </c>
    </row>
    <row r="168" spans="1:10" s="1" customFormat="1" ht="15.75" customHeight="1" x14ac:dyDescent="0.25">
      <c r="A168" s="219"/>
      <c r="B168" s="219"/>
      <c r="C168" s="219"/>
      <c r="D168" s="219"/>
      <c r="E168" s="220"/>
      <c r="F168" s="345"/>
      <c r="G168" s="345"/>
      <c r="H168" s="345"/>
      <c r="I168" s="285"/>
      <c r="J168" s="285"/>
    </row>
    <row r="169" spans="1:10" s="1" customFormat="1" ht="12.75" customHeight="1" x14ac:dyDescent="0.25">
      <c r="A169" s="149"/>
      <c r="B169" s="149"/>
      <c r="C169" s="149"/>
      <c r="D169" s="206" t="s">
        <v>207</v>
      </c>
      <c r="E169" s="141"/>
      <c r="F169" s="324"/>
      <c r="G169" s="324"/>
      <c r="H169" s="324"/>
      <c r="I169" s="287"/>
      <c r="J169" s="287"/>
    </row>
    <row r="170" spans="1:10" s="1" customFormat="1" ht="12.75" customHeight="1" x14ac:dyDescent="0.25">
      <c r="A170" s="149"/>
      <c r="B170" s="149"/>
      <c r="C170" s="149"/>
      <c r="D170" s="277" t="s">
        <v>201</v>
      </c>
      <c r="E170" s="143"/>
      <c r="F170" s="325"/>
      <c r="G170" s="325"/>
      <c r="H170" s="325"/>
      <c r="I170" s="288"/>
      <c r="J170" s="288"/>
    </row>
    <row r="171" spans="1:10" s="1" customFormat="1" ht="15.75" customHeight="1" x14ac:dyDescent="0.25">
      <c r="A171" s="149"/>
      <c r="B171" s="149"/>
      <c r="C171" s="149"/>
      <c r="D171" s="305" t="s">
        <v>307</v>
      </c>
      <c r="E171" s="222">
        <f t="shared" ref="E171:H172" si="19">SUM(E172)</f>
        <v>0</v>
      </c>
      <c r="F171" s="319">
        <f t="shared" si="19"/>
        <v>191000</v>
      </c>
      <c r="G171" s="319">
        <f t="shared" si="19"/>
        <v>200000</v>
      </c>
      <c r="H171" s="319">
        <f t="shared" si="19"/>
        <v>200000</v>
      </c>
      <c r="I171" s="370">
        <f>AVERAGE(G171/F171*100)</f>
        <v>104.71204188481676</v>
      </c>
      <c r="J171" s="370">
        <f>AVERAGE(H171/G171*100)</f>
        <v>100</v>
      </c>
    </row>
    <row r="172" spans="1:10" s="175" customFormat="1" ht="13.8" x14ac:dyDescent="0.25">
      <c r="A172" s="150" t="s">
        <v>317</v>
      </c>
      <c r="B172" s="146"/>
      <c r="C172" s="147">
        <v>37</v>
      </c>
      <c r="D172" s="146" t="s">
        <v>279</v>
      </c>
      <c r="E172" s="148">
        <f t="shared" si="19"/>
        <v>0</v>
      </c>
      <c r="F172" s="327">
        <f t="shared" si="19"/>
        <v>191000</v>
      </c>
      <c r="G172" s="327">
        <v>200000</v>
      </c>
      <c r="H172" s="327">
        <v>200000</v>
      </c>
      <c r="I172" s="369">
        <f t="shared" ref="I172:J174" si="20">AVERAGE(G172/F172*100)</f>
        <v>104.71204188481676</v>
      </c>
      <c r="J172" s="369">
        <f t="shared" si="20"/>
        <v>100</v>
      </c>
    </row>
    <row r="173" spans="1:10" s="175" customFormat="1" ht="13.8" x14ac:dyDescent="0.25">
      <c r="A173" s="150" t="s">
        <v>317</v>
      </c>
      <c r="B173" s="146"/>
      <c r="C173" s="147">
        <v>372</v>
      </c>
      <c r="D173" s="146" t="s">
        <v>280</v>
      </c>
      <c r="E173" s="148">
        <f>SUM(E174)</f>
        <v>0</v>
      </c>
      <c r="F173" s="327">
        <f>SUM(F174)</f>
        <v>191000</v>
      </c>
      <c r="G173" s="327"/>
      <c r="H173" s="327"/>
      <c r="I173" s="369">
        <f t="shared" si="20"/>
        <v>0</v>
      </c>
      <c r="J173" s="369"/>
    </row>
    <row r="174" spans="1:10" s="157" customFormat="1" ht="13.8" hidden="1" x14ac:dyDescent="0.25">
      <c r="A174" s="150" t="s">
        <v>317</v>
      </c>
      <c r="B174" s="150">
        <v>52</v>
      </c>
      <c r="C174" s="151">
        <v>37215</v>
      </c>
      <c r="D174" s="150" t="s">
        <v>281</v>
      </c>
      <c r="E174" s="152">
        <v>0</v>
      </c>
      <c r="F174" s="330">
        <v>191000</v>
      </c>
      <c r="G174" s="330"/>
      <c r="H174" s="330"/>
      <c r="I174" s="369">
        <f t="shared" si="20"/>
        <v>0</v>
      </c>
      <c r="J174" s="369"/>
    </row>
    <row r="175" spans="1:10" s="157" customFormat="1" ht="14.4" thickBot="1" x14ac:dyDescent="0.3">
      <c r="A175" s="154"/>
      <c r="B175" s="154"/>
      <c r="C175" s="155"/>
      <c r="D175" s="154"/>
      <c r="E175" s="156"/>
      <c r="F175" s="332"/>
      <c r="G175" s="332"/>
      <c r="H175" s="332"/>
      <c r="I175" s="290"/>
      <c r="J175" s="290"/>
    </row>
    <row r="176" spans="1:10" s="218" customFormat="1" ht="17.399999999999999" thickBot="1" x14ac:dyDescent="0.35">
      <c r="A176" s="716" t="s">
        <v>277</v>
      </c>
      <c r="B176" s="717"/>
      <c r="C176" s="717"/>
      <c r="D176" s="718"/>
      <c r="E176" s="223">
        <f>SUM(E178+E199)</f>
        <v>360000</v>
      </c>
      <c r="F176" s="347">
        <f>SUM(F178+F199)</f>
        <v>141000</v>
      </c>
      <c r="G176" s="347">
        <f>SUM(G178+G199)</f>
        <v>149000</v>
      </c>
      <c r="H176" s="347">
        <f>SUM(H178+H199)</f>
        <v>154000</v>
      </c>
      <c r="I176" s="284">
        <f>AVERAGE(G176/F176*100)</f>
        <v>105.67375886524823</v>
      </c>
      <c r="J176" s="284">
        <f>AVERAGE(H176/G176*100)</f>
        <v>103.35570469798658</v>
      </c>
    </row>
    <row r="177" spans="1:10" s="218" customFormat="1" ht="17.399999999999999" thickBot="1" x14ac:dyDescent="0.35">
      <c r="A177" s="216"/>
      <c r="B177" s="216"/>
      <c r="C177" s="216"/>
      <c r="D177" s="216"/>
      <c r="E177" s="217"/>
      <c r="F177" s="344"/>
      <c r="G177" s="344"/>
      <c r="H177" s="344"/>
      <c r="I177" s="285"/>
      <c r="J177" s="285"/>
    </row>
    <row r="178" spans="1:10" s="137" customFormat="1" ht="16.2" thickBot="1" x14ac:dyDescent="0.35">
      <c r="A178" s="677" t="s">
        <v>211</v>
      </c>
      <c r="B178" s="678"/>
      <c r="C178" s="678"/>
      <c r="D178" s="679"/>
      <c r="E178" s="136">
        <f>SUM(E183+E194)</f>
        <v>360000</v>
      </c>
      <c r="F178" s="322">
        <f>SUM(F183+F194)</f>
        <v>106000</v>
      </c>
      <c r="G178" s="322">
        <f>SUM(G183+G194)</f>
        <v>99000</v>
      </c>
      <c r="H178" s="322">
        <f>SUM(H183+H194)</f>
        <v>104000</v>
      </c>
      <c r="I178" s="286">
        <f>AVERAGE(G178/F178*100)</f>
        <v>93.396226415094347</v>
      </c>
      <c r="J178" s="286">
        <f>AVERAGE(H178/G178*100)</f>
        <v>105.05050505050507</v>
      </c>
    </row>
    <row r="179" spans="1:10" s="137" customFormat="1" ht="15.6" x14ac:dyDescent="0.3">
      <c r="A179" s="219"/>
      <c r="B179" s="219"/>
      <c r="C179" s="219"/>
      <c r="D179" s="219"/>
      <c r="E179" s="224"/>
      <c r="F179" s="348"/>
      <c r="G179" s="348"/>
      <c r="H179" s="348"/>
      <c r="I179" s="285"/>
      <c r="J179" s="285"/>
    </row>
    <row r="180" spans="1:10" s="1" customFormat="1" ht="13.8" x14ac:dyDescent="0.25">
      <c r="A180" s="149"/>
      <c r="B180" s="149"/>
      <c r="C180" s="149"/>
      <c r="D180" s="140" t="s">
        <v>212</v>
      </c>
      <c r="E180" s="141"/>
      <c r="F180" s="324"/>
      <c r="G180" s="324"/>
      <c r="H180" s="324"/>
      <c r="I180" s="295"/>
      <c r="J180" s="295"/>
    </row>
    <row r="181" spans="1:10" s="1" customFormat="1" ht="15" customHeight="1" x14ac:dyDescent="0.25">
      <c r="A181" s="149"/>
      <c r="B181" s="149"/>
      <c r="C181" s="149"/>
      <c r="D181" s="277" t="s">
        <v>213</v>
      </c>
      <c r="E181" s="143"/>
      <c r="F181" s="325"/>
      <c r="G181" s="325"/>
      <c r="H181" s="325"/>
      <c r="I181" s="296"/>
      <c r="J181" s="296"/>
    </row>
    <row r="182" spans="1:10" s="1" customFormat="1" ht="15" customHeight="1" x14ac:dyDescent="0.25">
      <c r="A182" s="149"/>
      <c r="B182" s="149"/>
      <c r="C182" s="149"/>
      <c r="D182" s="686" t="s">
        <v>308</v>
      </c>
      <c r="E182" s="143"/>
      <c r="F182" s="325"/>
      <c r="G182" s="325"/>
      <c r="H182" s="325"/>
      <c r="I182" s="297"/>
      <c r="J182" s="297"/>
    </row>
    <row r="183" spans="1:10" s="1" customFormat="1" ht="15.75" customHeight="1" x14ac:dyDescent="0.25">
      <c r="A183" s="201"/>
      <c r="B183" s="201"/>
      <c r="C183" s="201"/>
      <c r="D183" s="687"/>
      <c r="E183" s="222">
        <f>SUM(E184+E188)</f>
        <v>360000</v>
      </c>
      <c r="F183" s="319">
        <f>SUM(F184+F188)</f>
        <v>102000</v>
      </c>
      <c r="G183" s="319">
        <f>SUM(G184+G188)</f>
        <v>95000</v>
      </c>
      <c r="H183" s="319">
        <f>SUM(H184+H188)</f>
        <v>100000</v>
      </c>
      <c r="I183" s="370">
        <f>AVERAGE(G183/F183*100)</f>
        <v>93.137254901960787</v>
      </c>
      <c r="J183" s="370">
        <f>AVERAGE(H183/G183*100)</f>
        <v>105.26315789473684</v>
      </c>
    </row>
    <row r="184" spans="1:10" s="175" customFormat="1" ht="13.8" x14ac:dyDescent="0.25">
      <c r="A184" s="190" t="s">
        <v>296</v>
      </c>
      <c r="B184" s="146"/>
      <c r="C184" s="188">
        <v>37</v>
      </c>
      <c r="D184" s="189" t="s">
        <v>78</v>
      </c>
      <c r="E184" s="148">
        <f>SUM(E185)</f>
        <v>340000</v>
      </c>
      <c r="F184" s="327">
        <f>SUM(F185)</f>
        <v>87000</v>
      </c>
      <c r="G184" s="327">
        <v>85000</v>
      </c>
      <c r="H184" s="327">
        <v>90000</v>
      </c>
      <c r="I184" s="369">
        <f t="shared" ref="I184:J190" si="21">AVERAGE(G184/F184*100)</f>
        <v>97.701149425287355</v>
      </c>
      <c r="J184" s="369">
        <f t="shared" si="21"/>
        <v>105.88235294117648</v>
      </c>
    </row>
    <row r="185" spans="1:10" s="157" customFormat="1" ht="13.8" x14ac:dyDescent="0.25">
      <c r="A185" s="190" t="s">
        <v>296</v>
      </c>
      <c r="B185" s="146"/>
      <c r="C185" s="188">
        <v>372</v>
      </c>
      <c r="D185" s="189" t="s">
        <v>78</v>
      </c>
      <c r="E185" s="148">
        <f>SUM(E186:E187)</f>
        <v>340000</v>
      </c>
      <c r="F185" s="327">
        <f>SUM(F186:F187)</f>
        <v>87000</v>
      </c>
      <c r="G185" s="327"/>
      <c r="H185" s="327"/>
      <c r="I185" s="369">
        <f t="shared" si="21"/>
        <v>0</v>
      </c>
      <c r="J185" s="369"/>
    </row>
    <row r="186" spans="1:10" s="157" customFormat="1" ht="13.8" hidden="1" x14ac:dyDescent="0.25">
      <c r="A186" s="190" t="s">
        <v>296</v>
      </c>
      <c r="B186" s="150">
        <v>53</v>
      </c>
      <c r="C186" s="190">
        <v>3721</v>
      </c>
      <c r="D186" s="191" t="s">
        <v>79</v>
      </c>
      <c r="E186" s="152">
        <v>320000</v>
      </c>
      <c r="F186" s="330">
        <v>80000</v>
      </c>
      <c r="G186" s="330"/>
      <c r="H186" s="330"/>
      <c r="I186" s="369">
        <f t="shared" si="21"/>
        <v>0</v>
      </c>
      <c r="J186" s="369"/>
    </row>
    <row r="187" spans="1:10" s="157" customFormat="1" ht="13.8" hidden="1" x14ac:dyDescent="0.25">
      <c r="A187" s="190" t="s">
        <v>296</v>
      </c>
      <c r="B187" s="150">
        <v>54</v>
      </c>
      <c r="C187" s="190">
        <v>3722</v>
      </c>
      <c r="D187" s="191" t="s">
        <v>80</v>
      </c>
      <c r="E187" s="152">
        <v>20000</v>
      </c>
      <c r="F187" s="330">
        <v>7000</v>
      </c>
      <c r="G187" s="330"/>
      <c r="H187" s="330"/>
      <c r="I187" s="369">
        <f t="shared" si="21"/>
        <v>0</v>
      </c>
      <c r="J187" s="369"/>
    </row>
    <row r="188" spans="1:10" s="208" customFormat="1" ht="13.8" x14ac:dyDescent="0.25">
      <c r="A188" s="190" t="s">
        <v>296</v>
      </c>
      <c r="B188" s="188"/>
      <c r="C188" s="147">
        <v>38</v>
      </c>
      <c r="D188" s="189" t="s">
        <v>129</v>
      </c>
      <c r="E188" s="148">
        <f>SUM(E189)</f>
        <v>20000</v>
      </c>
      <c r="F188" s="327">
        <f>SUM(F189)</f>
        <v>15000</v>
      </c>
      <c r="G188" s="327">
        <v>10000</v>
      </c>
      <c r="H188" s="327">
        <v>10000</v>
      </c>
      <c r="I188" s="369">
        <f t="shared" si="21"/>
        <v>66.666666666666657</v>
      </c>
      <c r="J188" s="369">
        <f t="shared" si="21"/>
        <v>100</v>
      </c>
    </row>
    <row r="189" spans="1:10" s="208" customFormat="1" ht="13.8" x14ac:dyDescent="0.25">
      <c r="A189" s="190" t="s">
        <v>296</v>
      </c>
      <c r="B189" s="188"/>
      <c r="C189" s="147">
        <v>382</v>
      </c>
      <c r="D189" s="189" t="s">
        <v>39</v>
      </c>
      <c r="E189" s="148">
        <f>SUM(E190)</f>
        <v>20000</v>
      </c>
      <c r="F189" s="327">
        <f>SUM(F190)</f>
        <v>15000</v>
      </c>
      <c r="G189" s="327"/>
      <c r="H189" s="327"/>
      <c r="I189" s="369">
        <f t="shared" si="21"/>
        <v>0</v>
      </c>
      <c r="J189" s="369"/>
    </row>
    <row r="190" spans="1:10" s="203" customFormat="1" ht="13.8" hidden="1" x14ac:dyDescent="0.25">
      <c r="A190" s="190" t="s">
        <v>296</v>
      </c>
      <c r="B190" s="271">
        <v>55</v>
      </c>
      <c r="C190" s="151">
        <v>3822</v>
      </c>
      <c r="D190" s="191" t="s">
        <v>89</v>
      </c>
      <c r="E190" s="152">
        <v>20000</v>
      </c>
      <c r="F190" s="330">
        <v>15000</v>
      </c>
      <c r="G190" s="330"/>
      <c r="H190" s="330"/>
      <c r="I190" s="369">
        <f t="shared" si="21"/>
        <v>0</v>
      </c>
      <c r="J190" s="369"/>
    </row>
    <row r="191" spans="1:10" s="215" customFormat="1" x14ac:dyDescent="0.25">
      <c r="A191" s="211"/>
      <c r="B191" s="130"/>
      <c r="C191" s="211"/>
      <c r="D191" s="130"/>
      <c r="E191" s="211"/>
      <c r="F191" s="343"/>
      <c r="G191" s="343"/>
      <c r="H191" s="343"/>
      <c r="I191" s="293"/>
      <c r="J191" s="293"/>
    </row>
    <row r="192" spans="1:10" s="225" customFormat="1" ht="13.8" x14ac:dyDescent="0.25">
      <c r="B192" s="118"/>
      <c r="C192" s="226"/>
      <c r="D192" s="227" t="s">
        <v>212</v>
      </c>
      <c r="E192" s="141"/>
      <c r="F192" s="324"/>
      <c r="G192" s="324"/>
      <c r="H192" s="324"/>
      <c r="I192" s="295"/>
      <c r="J192" s="295"/>
    </row>
    <row r="193" spans="1:10" s="225" customFormat="1" ht="13.8" x14ac:dyDescent="0.25">
      <c r="B193" s="118"/>
      <c r="C193" s="226"/>
      <c r="D193" s="276" t="s">
        <v>201</v>
      </c>
      <c r="E193" s="228"/>
      <c r="F193" s="349"/>
      <c r="G193" s="349"/>
      <c r="H193" s="349"/>
      <c r="I193" s="296"/>
      <c r="J193" s="296"/>
    </row>
    <row r="194" spans="1:10" s="118" customFormat="1" ht="27.6" x14ac:dyDescent="0.25">
      <c r="C194" s="226"/>
      <c r="D194" s="311" t="s">
        <v>309</v>
      </c>
      <c r="E194" s="222">
        <f t="shared" ref="E194:H196" si="22">SUM(E195)</f>
        <v>0</v>
      </c>
      <c r="F194" s="319">
        <f t="shared" si="22"/>
        <v>4000</v>
      </c>
      <c r="G194" s="319">
        <f t="shared" si="22"/>
        <v>4000</v>
      </c>
      <c r="H194" s="319">
        <f t="shared" si="22"/>
        <v>4000</v>
      </c>
      <c r="I194" s="371">
        <f>AVERAGE(G194/F194*100)</f>
        <v>100</v>
      </c>
      <c r="J194" s="371">
        <f>AVERAGE(H194/G194*100)</f>
        <v>100</v>
      </c>
    </row>
    <row r="195" spans="1:10" s="208" customFormat="1" ht="13.8" x14ac:dyDescent="0.25">
      <c r="A195" s="190" t="s">
        <v>310</v>
      </c>
      <c r="B195" s="188"/>
      <c r="C195" s="147">
        <v>37</v>
      </c>
      <c r="D195" s="189" t="s">
        <v>78</v>
      </c>
      <c r="E195" s="148">
        <f t="shared" si="22"/>
        <v>0</v>
      </c>
      <c r="F195" s="327">
        <f t="shared" si="22"/>
        <v>4000</v>
      </c>
      <c r="G195" s="327">
        <v>4000</v>
      </c>
      <c r="H195" s="327">
        <v>4000</v>
      </c>
      <c r="I195" s="369">
        <f t="shared" ref="I195:J197" si="23">AVERAGE(G195/F195*100)</f>
        <v>100</v>
      </c>
      <c r="J195" s="369">
        <f t="shared" si="23"/>
        <v>100</v>
      </c>
    </row>
    <row r="196" spans="1:10" s="208" customFormat="1" ht="13.8" x14ac:dyDescent="0.25">
      <c r="A196" s="190" t="s">
        <v>310</v>
      </c>
      <c r="B196" s="188"/>
      <c r="C196" s="147">
        <v>372</v>
      </c>
      <c r="D196" s="189" t="s">
        <v>78</v>
      </c>
      <c r="E196" s="148">
        <f t="shared" si="22"/>
        <v>0</v>
      </c>
      <c r="F196" s="327">
        <f t="shared" si="22"/>
        <v>4000</v>
      </c>
      <c r="G196" s="327"/>
      <c r="H196" s="327"/>
      <c r="I196" s="369">
        <f t="shared" si="23"/>
        <v>0</v>
      </c>
      <c r="J196" s="369"/>
    </row>
    <row r="197" spans="1:10" s="203" customFormat="1" ht="13.8" hidden="1" x14ac:dyDescent="0.25">
      <c r="A197" s="190" t="s">
        <v>310</v>
      </c>
      <c r="B197" s="271">
        <v>56</v>
      </c>
      <c r="C197" s="151">
        <v>3721</v>
      </c>
      <c r="D197" s="191" t="s">
        <v>79</v>
      </c>
      <c r="E197" s="152">
        <v>0</v>
      </c>
      <c r="F197" s="330">
        <v>4000</v>
      </c>
      <c r="G197" s="330"/>
      <c r="H197" s="330"/>
      <c r="I197" s="369">
        <f t="shared" si="23"/>
        <v>0</v>
      </c>
      <c r="J197" s="369"/>
    </row>
    <row r="198" spans="1:10" s="203" customFormat="1" ht="14.4" thickBot="1" x14ac:dyDescent="0.3">
      <c r="A198" s="197"/>
      <c r="B198" s="197"/>
      <c r="C198" s="155"/>
      <c r="D198" s="198"/>
      <c r="E198" s="156"/>
      <c r="F198" s="332"/>
      <c r="G198" s="332"/>
      <c r="H198" s="332"/>
      <c r="I198" s="290"/>
      <c r="J198" s="290"/>
    </row>
    <row r="199" spans="1:10" s="124" customFormat="1" ht="16.5" customHeight="1" thickBot="1" x14ac:dyDescent="0.35">
      <c r="A199" s="689" t="s">
        <v>214</v>
      </c>
      <c r="B199" s="690"/>
      <c r="C199" s="690"/>
      <c r="D199" s="691"/>
      <c r="E199" s="136">
        <f>SUM(E203)</f>
        <v>0</v>
      </c>
      <c r="F199" s="322">
        <f>SUM(F203)</f>
        <v>35000</v>
      </c>
      <c r="G199" s="322">
        <f>SUM(G203)</f>
        <v>50000</v>
      </c>
      <c r="H199" s="322">
        <f>SUM(H203)</f>
        <v>50000</v>
      </c>
      <c r="I199" s="286">
        <f>AVERAGE(G199/F199*100)</f>
        <v>142.85714285714286</v>
      </c>
      <c r="J199" s="286">
        <f>AVERAGE(H199/G199*100)</f>
        <v>100</v>
      </c>
    </row>
    <row r="200" spans="1:10" s="124" customFormat="1" ht="15.6" x14ac:dyDescent="0.3">
      <c r="A200" s="125"/>
      <c r="B200" s="125"/>
      <c r="C200" s="125"/>
      <c r="D200" s="125"/>
      <c r="E200" s="224"/>
      <c r="F200" s="348"/>
      <c r="G200" s="348"/>
      <c r="H200" s="348"/>
      <c r="I200" s="285"/>
      <c r="J200" s="285"/>
    </row>
    <row r="201" spans="1:10" s="225" customFormat="1" ht="13.8" x14ac:dyDescent="0.25">
      <c r="D201" s="227" t="s">
        <v>215</v>
      </c>
      <c r="E201" s="207"/>
      <c r="F201" s="342"/>
      <c r="G201" s="342"/>
      <c r="H201" s="342"/>
      <c r="I201" s="287"/>
      <c r="J201" s="287"/>
    </row>
    <row r="202" spans="1:10" s="225" customFormat="1" x14ac:dyDescent="0.25">
      <c r="D202" s="276" t="s">
        <v>199</v>
      </c>
      <c r="E202" s="229"/>
      <c r="F202" s="350"/>
      <c r="G202" s="350"/>
      <c r="H202" s="350"/>
      <c r="I202" s="288"/>
      <c r="J202" s="288"/>
    </row>
    <row r="203" spans="1:10" s="118" customFormat="1" ht="13.8" x14ac:dyDescent="0.25">
      <c r="A203" s="225"/>
      <c r="B203" s="225"/>
      <c r="C203" s="225"/>
      <c r="D203" s="311" t="s">
        <v>318</v>
      </c>
      <c r="E203" s="222">
        <f t="shared" ref="E203:H205" si="24">SUM(E204)</f>
        <v>0</v>
      </c>
      <c r="F203" s="319">
        <f t="shared" si="24"/>
        <v>35000</v>
      </c>
      <c r="G203" s="319">
        <f t="shared" si="24"/>
        <v>50000</v>
      </c>
      <c r="H203" s="319">
        <f t="shared" si="24"/>
        <v>50000</v>
      </c>
      <c r="I203" s="371">
        <f>AVERAGE(G203/F203*100)</f>
        <v>142.85714285714286</v>
      </c>
      <c r="J203" s="371">
        <f>AVERAGE(H203/G203*100)</f>
        <v>100</v>
      </c>
    </row>
    <row r="204" spans="1:10" s="175" customFormat="1" ht="13.8" x14ac:dyDescent="0.25">
      <c r="A204" s="150" t="s">
        <v>297</v>
      </c>
      <c r="B204" s="146"/>
      <c r="C204" s="188">
        <v>32</v>
      </c>
      <c r="D204" s="189" t="s">
        <v>184</v>
      </c>
      <c r="E204" s="148">
        <f t="shared" si="24"/>
        <v>0</v>
      </c>
      <c r="F204" s="327">
        <f t="shared" si="24"/>
        <v>35000</v>
      </c>
      <c r="G204" s="327">
        <v>50000</v>
      </c>
      <c r="H204" s="327">
        <v>50000</v>
      </c>
      <c r="I204" s="369">
        <f t="shared" ref="I204:J206" si="25">AVERAGE(G204/F204*100)</f>
        <v>142.85714285714286</v>
      </c>
      <c r="J204" s="369">
        <f t="shared" si="25"/>
        <v>100</v>
      </c>
    </row>
    <row r="205" spans="1:10" s="175" customFormat="1" ht="13.8" x14ac:dyDescent="0.25">
      <c r="A205" s="150" t="s">
        <v>297</v>
      </c>
      <c r="B205" s="146"/>
      <c r="C205" s="188">
        <v>323</v>
      </c>
      <c r="D205" s="189" t="s">
        <v>57</v>
      </c>
      <c r="E205" s="148">
        <f t="shared" si="24"/>
        <v>0</v>
      </c>
      <c r="F205" s="327">
        <f t="shared" si="24"/>
        <v>35000</v>
      </c>
      <c r="G205" s="327"/>
      <c r="H205" s="327"/>
      <c r="I205" s="369">
        <f t="shared" si="25"/>
        <v>0</v>
      </c>
      <c r="J205" s="369"/>
    </row>
    <row r="206" spans="1:10" s="203" customFormat="1" ht="13.8" hidden="1" x14ac:dyDescent="0.25">
      <c r="A206" s="150" t="s">
        <v>297</v>
      </c>
      <c r="B206" s="190">
        <v>57</v>
      </c>
      <c r="C206" s="151">
        <v>3234</v>
      </c>
      <c r="D206" s="191" t="s">
        <v>61</v>
      </c>
      <c r="E206" s="152">
        <v>0</v>
      </c>
      <c r="F206" s="330">
        <v>35000</v>
      </c>
      <c r="G206" s="330"/>
      <c r="H206" s="330"/>
      <c r="I206" s="369">
        <f t="shared" si="25"/>
        <v>0</v>
      </c>
      <c r="J206" s="369"/>
    </row>
    <row r="207" spans="1:10" s="203" customFormat="1" ht="14.4" thickBot="1" x14ac:dyDescent="0.3">
      <c r="A207" s="157"/>
      <c r="C207" s="214"/>
      <c r="D207" s="204"/>
      <c r="E207" s="205"/>
      <c r="F207" s="341"/>
      <c r="G207" s="341"/>
      <c r="H207" s="341"/>
      <c r="I207" s="290"/>
      <c r="J207" s="290"/>
    </row>
    <row r="208" spans="1:10" s="218" customFormat="1" ht="17.25" customHeight="1" thickBot="1" x14ac:dyDescent="0.35">
      <c r="A208" s="692" t="s">
        <v>216</v>
      </c>
      <c r="B208" s="693"/>
      <c r="C208" s="693"/>
      <c r="D208" s="694"/>
      <c r="E208" s="223">
        <f>SUM(E210+E244)</f>
        <v>15000</v>
      </c>
      <c r="F208" s="347">
        <f>SUM(F210+F244)</f>
        <v>140000</v>
      </c>
      <c r="G208" s="347">
        <f>SUM(G210+G244)</f>
        <v>175000</v>
      </c>
      <c r="H208" s="347">
        <f>SUM(H210+H244)</f>
        <v>195000</v>
      </c>
      <c r="I208" s="284">
        <f>AVERAGE(G208/F208*100)</f>
        <v>125</v>
      </c>
      <c r="J208" s="284">
        <f>AVERAGE(H208/G208*100)</f>
        <v>111.42857142857143</v>
      </c>
    </row>
    <row r="209" spans="1:10" s="218" customFormat="1" ht="17.399999999999999" thickBot="1" x14ac:dyDescent="0.35">
      <c r="A209" s="230"/>
      <c r="B209" s="230"/>
      <c r="C209" s="230"/>
      <c r="D209" s="230"/>
      <c r="E209" s="217"/>
      <c r="F209" s="344"/>
      <c r="G209" s="344"/>
      <c r="H209" s="344"/>
      <c r="I209" s="285"/>
      <c r="J209" s="285"/>
    </row>
    <row r="210" spans="1:10" s="124" customFormat="1" ht="16.5" customHeight="1" thickBot="1" x14ac:dyDescent="0.35">
      <c r="A210" s="695" t="s">
        <v>217</v>
      </c>
      <c r="B210" s="696"/>
      <c r="C210" s="696"/>
      <c r="D210" s="697"/>
      <c r="E210" s="136">
        <f>SUM(E214+E221+E228+E239)</f>
        <v>5000</v>
      </c>
      <c r="F210" s="322">
        <f>SUM(F214+F221+F228+F239)</f>
        <v>135000</v>
      </c>
      <c r="G210" s="322">
        <f>SUM(G214+G221+G228+G239)</f>
        <v>170000</v>
      </c>
      <c r="H210" s="322">
        <f>SUM(H214+H221+H228+H239)</f>
        <v>190000</v>
      </c>
      <c r="I210" s="286">
        <f>AVERAGE(G210/F210*100)</f>
        <v>125.92592592592592</v>
      </c>
      <c r="J210" s="286">
        <f>AVERAGE(H210/G210*100)</f>
        <v>111.76470588235294</v>
      </c>
    </row>
    <row r="211" spans="1:10" s="124" customFormat="1" ht="15.6" x14ac:dyDescent="0.3">
      <c r="A211" s="231"/>
      <c r="B211" s="231"/>
      <c r="C211" s="231"/>
      <c r="D211" s="231"/>
      <c r="E211" s="224"/>
      <c r="F211" s="348"/>
      <c r="G211" s="348"/>
      <c r="H211" s="348"/>
      <c r="I211" s="285"/>
      <c r="J211" s="285"/>
    </row>
    <row r="212" spans="1:10" ht="13.8" x14ac:dyDescent="0.25">
      <c r="A212" s="719"/>
      <c r="B212" s="719"/>
      <c r="C212" s="720"/>
      <c r="D212" s="140" t="s">
        <v>218</v>
      </c>
      <c r="E212" s="141"/>
      <c r="F212" s="324"/>
      <c r="G212" s="324"/>
      <c r="H212" s="324"/>
      <c r="I212" s="287"/>
      <c r="J212" s="287"/>
    </row>
    <row r="213" spans="1:10" ht="13.8" x14ac:dyDescent="0.25">
      <c r="A213" s="719"/>
      <c r="B213" s="719"/>
      <c r="C213" s="720"/>
      <c r="D213" s="277" t="s">
        <v>219</v>
      </c>
      <c r="E213" s="143"/>
      <c r="F213" s="325"/>
      <c r="G213" s="325"/>
      <c r="H213" s="325"/>
      <c r="I213" s="288"/>
      <c r="J213" s="288"/>
    </row>
    <row r="214" spans="1:10" s="1" customFormat="1" ht="13.8" x14ac:dyDescent="0.25">
      <c r="A214" s="721"/>
      <c r="B214" s="721"/>
      <c r="C214" s="722"/>
      <c r="D214" s="306" t="s">
        <v>319</v>
      </c>
      <c r="E214" s="222">
        <f t="shared" ref="E214:H216" si="26">SUM(E215)</f>
        <v>5000</v>
      </c>
      <c r="F214" s="319">
        <f t="shared" si="26"/>
        <v>100000</v>
      </c>
      <c r="G214" s="319">
        <f t="shared" si="26"/>
        <v>120000</v>
      </c>
      <c r="H214" s="319">
        <f t="shared" si="26"/>
        <v>150000</v>
      </c>
      <c r="I214" s="371">
        <f>AVERAGE(G214/F214*100)</f>
        <v>120</v>
      </c>
      <c r="J214" s="371">
        <f>AVERAGE(H214/G214*100)</f>
        <v>125</v>
      </c>
    </row>
    <row r="215" spans="1:10" s="208" customFormat="1" ht="13.8" x14ac:dyDescent="0.25">
      <c r="A215" s="176" t="s">
        <v>296</v>
      </c>
      <c r="B215" s="188"/>
      <c r="C215" s="147">
        <v>32</v>
      </c>
      <c r="D215" s="189" t="s">
        <v>184</v>
      </c>
      <c r="E215" s="148">
        <f t="shared" si="26"/>
        <v>5000</v>
      </c>
      <c r="F215" s="327">
        <f t="shared" si="26"/>
        <v>100000</v>
      </c>
      <c r="G215" s="327">
        <v>120000</v>
      </c>
      <c r="H215" s="327">
        <v>150000</v>
      </c>
      <c r="I215" s="369">
        <f t="shared" ref="I215:J217" si="27">AVERAGE(G215/F215*100)</f>
        <v>120</v>
      </c>
      <c r="J215" s="369">
        <f t="shared" si="27"/>
        <v>125</v>
      </c>
    </row>
    <row r="216" spans="1:10" s="208" customFormat="1" ht="13.8" x14ac:dyDescent="0.25">
      <c r="A216" s="176" t="s">
        <v>296</v>
      </c>
      <c r="B216" s="188"/>
      <c r="C216" s="147">
        <v>323</v>
      </c>
      <c r="D216" s="189" t="s">
        <v>57</v>
      </c>
      <c r="E216" s="148">
        <f t="shared" si="26"/>
        <v>5000</v>
      </c>
      <c r="F216" s="327">
        <f t="shared" si="26"/>
        <v>100000</v>
      </c>
      <c r="G216" s="327"/>
      <c r="H216" s="327"/>
      <c r="I216" s="369">
        <f t="shared" si="27"/>
        <v>0</v>
      </c>
      <c r="J216" s="369"/>
    </row>
    <row r="217" spans="1:10" s="203" customFormat="1" ht="13.8" hidden="1" x14ac:dyDescent="0.25">
      <c r="A217" s="176" t="s">
        <v>296</v>
      </c>
      <c r="B217" s="190">
        <v>58</v>
      </c>
      <c r="C217" s="151">
        <v>3239</v>
      </c>
      <c r="D217" s="191" t="s">
        <v>220</v>
      </c>
      <c r="E217" s="152">
        <v>5000</v>
      </c>
      <c r="F217" s="330">
        <v>100000</v>
      </c>
      <c r="G217" s="330"/>
      <c r="H217" s="330"/>
      <c r="I217" s="369">
        <f t="shared" si="27"/>
        <v>0</v>
      </c>
      <c r="J217" s="369"/>
    </row>
    <row r="218" spans="1:10" s="203" customFormat="1" ht="13.8" x14ac:dyDescent="0.25">
      <c r="A218" s="197"/>
      <c r="B218" s="197"/>
      <c r="C218" s="155"/>
      <c r="D218" s="198"/>
      <c r="E218" s="156"/>
      <c r="F218" s="332"/>
      <c r="G218" s="332"/>
      <c r="H218" s="332"/>
      <c r="I218" s="290"/>
      <c r="J218" s="290"/>
    </row>
    <row r="219" spans="1:10" ht="13.8" x14ac:dyDescent="0.25">
      <c r="A219" s="153"/>
      <c r="B219" s="1"/>
      <c r="C219" s="232"/>
      <c r="D219" s="227" t="s">
        <v>218</v>
      </c>
      <c r="E219" s="141"/>
      <c r="F219" s="324"/>
      <c r="G219" s="324"/>
      <c r="H219" s="324"/>
      <c r="I219" s="680">
        <v>0</v>
      </c>
      <c r="J219" s="680">
        <v>0</v>
      </c>
    </row>
    <row r="220" spans="1:10" ht="13.8" x14ac:dyDescent="0.25">
      <c r="A220" s="153"/>
      <c r="B220" s="1"/>
      <c r="C220" s="232"/>
      <c r="D220" s="276" t="s">
        <v>221</v>
      </c>
      <c r="E220" s="143"/>
      <c r="F220" s="325"/>
      <c r="G220" s="325"/>
      <c r="H220" s="325"/>
      <c r="I220" s="681"/>
      <c r="J220" s="681"/>
    </row>
    <row r="221" spans="1:10" s="1" customFormat="1" ht="13.8" x14ac:dyDescent="0.25">
      <c r="A221" s="149"/>
      <c r="C221" s="232"/>
      <c r="D221" s="311" t="s">
        <v>320</v>
      </c>
      <c r="E221" s="222">
        <f t="shared" ref="E221:H223" si="28">SUM(E222)</f>
        <v>0</v>
      </c>
      <c r="F221" s="319">
        <f t="shared" si="28"/>
        <v>15000</v>
      </c>
      <c r="G221" s="319">
        <f t="shared" si="28"/>
        <v>20000</v>
      </c>
      <c r="H221" s="319">
        <f t="shared" si="28"/>
        <v>20000</v>
      </c>
      <c r="I221" s="682"/>
      <c r="J221" s="682"/>
    </row>
    <row r="222" spans="1:10" s="208" customFormat="1" ht="13.8" x14ac:dyDescent="0.25">
      <c r="A222" s="190" t="s">
        <v>310</v>
      </c>
      <c r="B222" s="188"/>
      <c r="C222" s="147">
        <v>38</v>
      </c>
      <c r="D222" s="189" t="s">
        <v>129</v>
      </c>
      <c r="E222" s="148">
        <f t="shared" si="28"/>
        <v>0</v>
      </c>
      <c r="F222" s="327">
        <f t="shared" si="28"/>
        <v>15000</v>
      </c>
      <c r="G222" s="327">
        <v>20000</v>
      </c>
      <c r="H222" s="327">
        <v>20000</v>
      </c>
      <c r="I222" s="369">
        <f t="shared" ref="I222:J224" si="29">AVERAGE(G222/F222*100)</f>
        <v>133.33333333333331</v>
      </c>
      <c r="J222" s="369">
        <f t="shared" si="29"/>
        <v>100</v>
      </c>
    </row>
    <row r="223" spans="1:10" s="208" customFormat="1" ht="13.8" x14ac:dyDescent="0.25">
      <c r="A223" s="190" t="s">
        <v>310</v>
      </c>
      <c r="B223" s="188"/>
      <c r="C223" s="147">
        <v>381</v>
      </c>
      <c r="D223" s="189" t="s">
        <v>38</v>
      </c>
      <c r="E223" s="148">
        <f t="shared" si="28"/>
        <v>0</v>
      </c>
      <c r="F223" s="327">
        <f t="shared" si="28"/>
        <v>15000</v>
      </c>
      <c r="G223" s="327"/>
      <c r="H223" s="327"/>
      <c r="I223" s="369">
        <f t="shared" si="29"/>
        <v>0</v>
      </c>
      <c r="J223" s="369"/>
    </row>
    <row r="224" spans="1:10" s="203" customFormat="1" ht="13.8" hidden="1" x14ac:dyDescent="0.25">
      <c r="A224" s="190" t="s">
        <v>310</v>
      </c>
      <c r="B224" s="190">
        <v>59</v>
      </c>
      <c r="C224" s="151">
        <v>3811</v>
      </c>
      <c r="D224" s="191" t="s">
        <v>283</v>
      </c>
      <c r="E224" s="152">
        <v>0</v>
      </c>
      <c r="F224" s="330">
        <v>15000</v>
      </c>
      <c r="G224" s="330"/>
      <c r="H224" s="330"/>
      <c r="I224" s="369">
        <f t="shared" si="29"/>
        <v>0</v>
      </c>
      <c r="J224" s="369"/>
    </row>
    <row r="225" spans="1:10" s="203" customFormat="1" ht="13.8" x14ac:dyDescent="0.25">
      <c r="A225" s="197"/>
      <c r="B225" s="197"/>
      <c r="C225" s="155"/>
      <c r="D225" s="198"/>
      <c r="E225" s="156"/>
      <c r="F225" s="332"/>
      <c r="G225" s="332"/>
      <c r="H225" s="332"/>
      <c r="I225" s="290"/>
      <c r="J225" s="290"/>
    </row>
    <row r="226" spans="1:10" ht="13.8" x14ac:dyDescent="0.25">
      <c r="A226" s="153"/>
      <c r="B226" s="1"/>
      <c r="C226" s="232"/>
      <c r="D226" s="227" t="s">
        <v>218</v>
      </c>
      <c r="E226" s="141"/>
      <c r="F226" s="324"/>
      <c r="G226" s="324"/>
      <c r="H226" s="324"/>
      <c r="I226" s="287"/>
      <c r="J226" s="287"/>
    </row>
    <row r="227" spans="1:10" ht="13.8" x14ac:dyDescent="0.25">
      <c r="A227" s="153"/>
      <c r="B227" s="1"/>
      <c r="C227" s="232"/>
      <c r="D227" s="276" t="s">
        <v>201</v>
      </c>
      <c r="E227" s="143"/>
      <c r="F227" s="325"/>
      <c r="G227" s="325"/>
      <c r="H227" s="325"/>
      <c r="I227" s="288"/>
      <c r="J227" s="288"/>
    </row>
    <row r="228" spans="1:10" s="1" customFormat="1" ht="13.8" x14ac:dyDescent="0.25">
      <c r="A228" s="149"/>
      <c r="C228" s="232"/>
      <c r="D228" s="312" t="s">
        <v>321</v>
      </c>
      <c r="E228" s="222">
        <f>SUM(E229+E232)</f>
        <v>0</v>
      </c>
      <c r="F228" s="319">
        <f>SUM(F229+F232)</f>
        <v>15000</v>
      </c>
      <c r="G228" s="319">
        <f>SUM(G229+G232)</f>
        <v>25000</v>
      </c>
      <c r="H228" s="319">
        <f>SUM(H229+H232)</f>
        <v>15000</v>
      </c>
      <c r="I228" s="371">
        <f>AVERAGE(G228/F228*100)</f>
        <v>166.66666666666669</v>
      </c>
      <c r="J228" s="371">
        <f>AVERAGE(H228/G228*100)</f>
        <v>60</v>
      </c>
    </row>
    <row r="229" spans="1:10" s="208" customFormat="1" ht="13.8" x14ac:dyDescent="0.25">
      <c r="A229" s="190" t="s">
        <v>311</v>
      </c>
      <c r="B229" s="188"/>
      <c r="C229" s="188">
        <v>32</v>
      </c>
      <c r="D229" s="189" t="s">
        <v>184</v>
      </c>
      <c r="E229" s="148">
        <f>SUM(E230)</f>
        <v>0</v>
      </c>
      <c r="F229" s="327">
        <f>SUM(F230)</f>
        <v>5000</v>
      </c>
      <c r="G229" s="327">
        <v>5000</v>
      </c>
      <c r="H229" s="327">
        <v>5000</v>
      </c>
      <c r="I229" s="369">
        <f t="shared" ref="I229:J234" si="30">AVERAGE(G229/F229*100)</f>
        <v>100</v>
      </c>
      <c r="J229" s="369">
        <f t="shared" si="30"/>
        <v>100</v>
      </c>
    </row>
    <row r="230" spans="1:10" s="208" customFormat="1" ht="13.8" x14ac:dyDescent="0.25">
      <c r="A230" s="190" t="s">
        <v>311</v>
      </c>
      <c r="B230" s="188"/>
      <c r="C230" s="188">
        <v>322</v>
      </c>
      <c r="D230" s="189" t="s">
        <v>53</v>
      </c>
      <c r="E230" s="148">
        <f>SUM(E231)</f>
        <v>0</v>
      </c>
      <c r="F230" s="327">
        <f>SUM(F231)</f>
        <v>5000</v>
      </c>
      <c r="G230" s="327"/>
      <c r="H230" s="327"/>
      <c r="I230" s="369">
        <f t="shared" si="30"/>
        <v>0</v>
      </c>
      <c r="J230" s="369"/>
    </row>
    <row r="231" spans="1:10" s="203" customFormat="1" ht="13.8" hidden="1" x14ac:dyDescent="0.25">
      <c r="A231" s="190" t="s">
        <v>311</v>
      </c>
      <c r="B231" s="190">
        <v>60</v>
      </c>
      <c r="C231" s="190">
        <v>3227</v>
      </c>
      <c r="D231" s="191" t="s">
        <v>223</v>
      </c>
      <c r="E231" s="152">
        <v>0</v>
      </c>
      <c r="F231" s="330">
        <v>5000</v>
      </c>
      <c r="G231" s="330"/>
      <c r="H231" s="330"/>
      <c r="I231" s="369">
        <f t="shared" si="30"/>
        <v>0</v>
      </c>
      <c r="J231" s="369"/>
    </row>
    <row r="232" spans="1:10" s="208" customFormat="1" ht="13.8" x14ac:dyDescent="0.25">
      <c r="A232" s="190" t="s">
        <v>311</v>
      </c>
      <c r="B232" s="188"/>
      <c r="C232" s="188">
        <v>42</v>
      </c>
      <c r="D232" s="189" t="s">
        <v>282</v>
      </c>
      <c r="E232" s="148">
        <f>SUM(E233)</f>
        <v>0</v>
      </c>
      <c r="F232" s="327">
        <f>SUM(F233)</f>
        <v>10000</v>
      </c>
      <c r="G232" s="327">
        <v>20000</v>
      </c>
      <c r="H232" s="327">
        <v>10000</v>
      </c>
      <c r="I232" s="369">
        <f t="shared" si="30"/>
        <v>200</v>
      </c>
      <c r="J232" s="369">
        <f t="shared" si="30"/>
        <v>50</v>
      </c>
    </row>
    <row r="233" spans="1:10" s="208" customFormat="1" ht="13.8" x14ac:dyDescent="0.25">
      <c r="A233" s="190" t="s">
        <v>311</v>
      </c>
      <c r="B233" s="188"/>
      <c r="C233" s="188">
        <v>422</v>
      </c>
      <c r="D233" s="189" t="s">
        <v>100</v>
      </c>
      <c r="E233" s="148">
        <f>SUM(E234)</f>
        <v>0</v>
      </c>
      <c r="F233" s="327">
        <f>SUM(F234)</f>
        <v>10000</v>
      </c>
      <c r="G233" s="327"/>
      <c r="H233" s="327"/>
      <c r="I233" s="369">
        <f t="shared" si="30"/>
        <v>0</v>
      </c>
      <c r="J233" s="369"/>
    </row>
    <row r="234" spans="1:10" s="203" customFormat="1" ht="13.8" hidden="1" x14ac:dyDescent="0.25">
      <c r="A234" s="190" t="s">
        <v>311</v>
      </c>
      <c r="B234" s="190">
        <v>61</v>
      </c>
      <c r="C234" s="190">
        <v>4223</v>
      </c>
      <c r="D234" s="191" t="s">
        <v>114</v>
      </c>
      <c r="E234" s="152">
        <v>0</v>
      </c>
      <c r="F234" s="330">
        <v>10000</v>
      </c>
      <c r="G234" s="330"/>
      <c r="H234" s="330"/>
      <c r="I234" s="369">
        <f t="shared" si="30"/>
        <v>0</v>
      </c>
      <c r="J234" s="369"/>
    </row>
    <row r="235" spans="1:10" s="215" customFormat="1" x14ac:dyDescent="0.25">
      <c r="A235" s="211"/>
      <c r="B235" s="130"/>
      <c r="C235" s="211"/>
      <c r="D235" s="130"/>
      <c r="E235" s="211"/>
      <c r="F235" s="343"/>
      <c r="G235" s="343"/>
      <c r="H235" s="343"/>
      <c r="I235" s="293"/>
      <c r="J235" s="293"/>
    </row>
    <row r="236" spans="1:10" ht="13.8" x14ac:dyDescent="0.25">
      <c r="A236" s="153"/>
      <c r="B236" s="1"/>
      <c r="C236" s="232"/>
      <c r="D236" s="227" t="s">
        <v>218</v>
      </c>
      <c r="E236" s="141"/>
      <c r="F236" s="324"/>
      <c r="G236" s="324"/>
      <c r="H236" s="324"/>
      <c r="I236" s="295"/>
      <c r="J236" s="295"/>
    </row>
    <row r="237" spans="1:10" s="161" customFormat="1" ht="13.8" x14ac:dyDescent="0.25">
      <c r="C237" s="233"/>
      <c r="D237" s="276" t="s">
        <v>224</v>
      </c>
      <c r="E237" s="234"/>
      <c r="F237" s="351"/>
      <c r="G237" s="351"/>
      <c r="H237" s="351"/>
      <c r="I237" s="296"/>
      <c r="J237" s="296"/>
    </row>
    <row r="238" spans="1:10" ht="13.8" x14ac:dyDescent="0.25">
      <c r="A238" s="153"/>
      <c r="B238" s="1"/>
      <c r="C238" s="232"/>
      <c r="D238" s="686" t="s">
        <v>322</v>
      </c>
      <c r="E238" s="143"/>
      <c r="F238" s="325"/>
      <c r="G238" s="325"/>
      <c r="H238" s="325"/>
      <c r="I238" s="296"/>
      <c r="J238" s="296"/>
    </row>
    <row r="239" spans="1:10" s="1" customFormat="1" ht="13.8" x14ac:dyDescent="0.25">
      <c r="A239" s="149"/>
      <c r="C239" s="232"/>
      <c r="D239" s="687"/>
      <c r="E239" s="222">
        <f t="shared" ref="E239:H240" si="31">SUM(E240)</f>
        <v>0</v>
      </c>
      <c r="F239" s="319">
        <f t="shared" si="31"/>
        <v>5000</v>
      </c>
      <c r="G239" s="319">
        <f t="shared" si="31"/>
        <v>5000</v>
      </c>
      <c r="H239" s="319">
        <f t="shared" si="31"/>
        <v>5000</v>
      </c>
      <c r="I239" s="371">
        <f>AVERAGE(G239/F239*100)</f>
        <v>100</v>
      </c>
      <c r="J239" s="371">
        <f>AVERAGE(H239/G239*100)</f>
        <v>100</v>
      </c>
    </row>
    <row r="240" spans="1:10" s="208" customFormat="1" ht="13.8" x14ac:dyDescent="0.25">
      <c r="A240" s="190" t="s">
        <v>312</v>
      </c>
      <c r="B240" s="188"/>
      <c r="C240" s="188">
        <v>32</v>
      </c>
      <c r="D240" s="189" t="s">
        <v>184</v>
      </c>
      <c r="E240" s="148">
        <f t="shared" si="31"/>
        <v>0</v>
      </c>
      <c r="F240" s="327">
        <f t="shared" si="31"/>
        <v>5000</v>
      </c>
      <c r="G240" s="327">
        <v>5000</v>
      </c>
      <c r="H240" s="327">
        <v>5000</v>
      </c>
      <c r="I240" s="369">
        <f t="shared" ref="I240:J242" si="32">AVERAGE(G240/F240*100)</f>
        <v>100</v>
      </c>
      <c r="J240" s="369">
        <f t="shared" si="32"/>
        <v>100</v>
      </c>
    </row>
    <row r="241" spans="1:10" s="208" customFormat="1" ht="13.8" x14ac:dyDescent="0.25">
      <c r="A241" s="190" t="s">
        <v>312</v>
      </c>
      <c r="B241" s="188"/>
      <c r="C241" s="188">
        <v>323</v>
      </c>
      <c r="D241" s="189" t="s">
        <v>119</v>
      </c>
      <c r="E241" s="148">
        <f>SUM(E242:E242)</f>
        <v>0</v>
      </c>
      <c r="F241" s="327">
        <f>SUM(F242)</f>
        <v>5000</v>
      </c>
      <c r="G241" s="327"/>
      <c r="H241" s="327"/>
      <c r="I241" s="369">
        <f t="shared" si="32"/>
        <v>0</v>
      </c>
      <c r="J241" s="369"/>
    </row>
    <row r="242" spans="1:10" s="203" customFormat="1" ht="13.8" hidden="1" x14ac:dyDescent="0.25">
      <c r="A242" s="190" t="s">
        <v>312</v>
      </c>
      <c r="B242" s="190">
        <v>62</v>
      </c>
      <c r="C242" s="190">
        <v>3237</v>
      </c>
      <c r="D242" s="191" t="s">
        <v>225</v>
      </c>
      <c r="E242" s="152">
        <v>0</v>
      </c>
      <c r="F242" s="330">
        <v>5000</v>
      </c>
      <c r="G242" s="330"/>
      <c r="H242" s="330"/>
      <c r="I242" s="369">
        <f t="shared" si="32"/>
        <v>0</v>
      </c>
      <c r="J242" s="369"/>
    </row>
    <row r="243" spans="1:10" s="203" customFormat="1" ht="14.4" thickBot="1" x14ac:dyDescent="0.3">
      <c r="A243" s="197"/>
      <c r="B243" s="197"/>
      <c r="C243" s="197"/>
      <c r="D243" s="198"/>
      <c r="E243" s="156"/>
      <c r="F243" s="332"/>
      <c r="G243" s="332"/>
      <c r="H243" s="332"/>
      <c r="I243" s="290"/>
      <c r="J243" s="290"/>
    </row>
    <row r="244" spans="1:10" s="124" customFormat="1" ht="16.2" thickBot="1" x14ac:dyDescent="0.35">
      <c r="A244" s="689" t="s">
        <v>226</v>
      </c>
      <c r="B244" s="690"/>
      <c r="C244" s="690"/>
      <c r="D244" s="690"/>
      <c r="E244" s="136">
        <f>SUM(E248)</f>
        <v>10000</v>
      </c>
      <c r="F244" s="322">
        <f>SUM(F248)</f>
        <v>5000</v>
      </c>
      <c r="G244" s="322">
        <f>SUM(G248)</f>
        <v>5000</v>
      </c>
      <c r="H244" s="322">
        <f>SUM(H248)</f>
        <v>5000</v>
      </c>
      <c r="I244" s="286">
        <f>AVERAGE(G244/F244*100)</f>
        <v>100</v>
      </c>
      <c r="J244" s="286">
        <f>AVERAGE(H244/G244*100)</f>
        <v>100</v>
      </c>
    </row>
    <row r="245" spans="1:10" s="124" customFormat="1" ht="15.6" x14ac:dyDescent="0.3">
      <c r="A245" s="125"/>
      <c r="B245" s="125"/>
      <c r="C245" s="125"/>
      <c r="D245" s="125"/>
      <c r="E245" s="224"/>
      <c r="F245" s="348"/>
      <c r="G245" s="348"/>
      <c r="H245" s="348"/>
      <c r="I245" s="285"/>
      <c r="J245" s="285"/>
    </row>
    <row r="246" spans="1:10" ht="13.8" x14ac:dyDescent="0.25">
      <c r="B246" s="1"/>
      <c r="C246" s="232"/>
      <c r="D246" s="227" t="s">
        <v>227</v>
      </c>
      <c r="E246" s="141"/>
      <c r="F246" s="324"/>
      <c r="G246" s="324"/>
      <c r="H246" s="324"/>
      <c r="I246" s="295"/>
      <c r="J246" s="295"/>
    </row>
    <row r="247" spans="1:10" ht="14.25" customHeight="1" x14ac:dyDescent="0.25">
      <c r="B247" s="1"/>
      <c r="C247" s="232"/>
      <c r="D247" s="276" t="s">
        <v>221</v>
      </c>
      <c r="E247" s="143"/>
      <c r="F247" s="325"/>
      <c r="G247" s="325"/>
      <c r="H247" s="325"/>
      <c r="I247" s="296"/>
      <c r="J247" s="296"/>
    </row>
    <row r="248" spans="1:10" s="1" customFormat="1" ht="13.8" x14ac:dyDescent="0.25">
      <c r="C248" s="232"/>
      <c r="D248" s="311" t="s">
        <v>323</v>
      </c>
      <c r="E248" s="222">
        <f t="shared" ref="E248:H250" si="33">SUM(E249)</f>
        <v>10000</v>
      </c>
      <c r="F248" s="319">
        <f t="shared" si="33"/>
        <v>5000</v>
      </c>
      <c r="G248" s="319">
        <f t="shared" si="33"/>
        <v>5000</v>
      </c>
      <c r="H248" s="319">
        <f t="shared" si="33"/>
        <v>5000</v>
      </c>
      <c r="I248" s="371">
        <f>AVERAGE(G248/F248*100)</f>
        <v>100</v>
      </c>
      <c r="J248" s="371">
        <f>AVERAGE(H248/G248*100)</f>
        <v>100</v>
      </c>
    </row>
    <row r="249" spans="1:10" s="208" customFormat="1" ht="13.8" x14ac:dyDescent="0.25">
      <c r="A249" s="150" t="s">
        <v>297</v>
      </c>
      <c r="B249" s="188"/>
      <c r="C249" s="147">
        <v>36</v>
      </c>
      <c r="D249" s="189" t="s">
        <v>222</v>
      </c>
      <c r="E249" s="148">
        <f t="shared" si="33"/>
        <v>10000</v>
      </c>
      <c r="F249" s="327">
        <f t="shared" si="33"/>
        <v>5000</v>
      </c>
      <c r="G249" s="327">
        <v>5000</v>
      </c>
      <c r="H249" s="327">
        <v>5000</v>
      </c>
      <c r="I249" s="369">
        <f t="shared" ref="I249:J251" si="34">AVERAGE(G249/F249*100)</f>
        <v>100</v>
      </c>
      <c r="J249" s="369">
        <f t="shared" si="34"/>
        <v>100</v>
      </c>
    </row>
    <row r="250" spans="1:10" s="208" customFormat="1" ht="13.8" x14ac:dyDescent="0.25">
      <c r="A250" s="150" t="s">
        <v>297</v>
      </c>
      <c r="B250" s="188"/>
      <c r="C250" s="147">
        <v>363</v>
      </c>
      <c r="D250" s="189" t="s">
        <v>140</v>
      </c>
      <c r="E250" s="148">
        <f t="shared" si="33"/>
        <v>10000</v>
      </c>
      <c r="F250" s="327">
        <f t="shared" si="33"/>
        <v>5000</v>
      </c>
      <c r="G250" s="327"/>
      <c r="H250" s="327"/>
      <c r="I250" s="369">
        <f t="shared" si="34"/>
        <v>0</v>
      </c>
      <c r="J250" s="369"/>
    </row>
    <row r="251" spans="1:10" s="203" customFormat="1" ht="13.8" hidden="1" x14ac:dyDescent="0.25">
      <c r="A251" s="150" t="s">
        <v>297</v>
      </c>
      <c r="B251" s="190">
        <v>63</v>
      </c>
      <c r="C251" s="151">
        <v>3632</v>
      </c>
      <c r="D251" s="191" t="s">
        <v>228</v>
      </c>
      <c r="E251" s="152">
        <v>10000</v>
      </c>
      <c r="F251" s="330">
        <v>5000</v>
      </c>
      <c r="G251" s="330"/>
      <c r="H251" s="330"/>
      <c r="I251" s="369">
        <f t="shared" si="34"/>
        <v>0</v>
      </c>
      <c r="J251" s="369"/>
    </row>
    <row r="252" spans="1:10" s="203" customFormat="1" ht="14.4" thickBot="1" x14ac:dyDescent="0.3">
      <c r="A252" s="197"/>
      <c r="B252" s="197"/>
      <c r="C252" s="155"/>
      <c r="D252" s="198"/>
      <c r="E252" s="156"/>
      <c r="F252" s="332"/>
      <c r="G252" s="332"/>
      <c r="H252" s="332"/>
      <c r="I252" s="290"/>
      <c r="J252" s="290"/>
    </row>
    <row r="253" spans="1:10" s="235" customFormat="1" ht="17.399999999999999" thickBot="1" x14ac:dyDescent="0.35">
      <c r="A253" s="704" t="s">
        <v>285</v>
      </c>
      <c r="B253" s="705"/>
      <c r="C253" s="705"/>
      <c r="D253" s="705"/>
      <c r="E253" s="223">
        <f>SUM(E255+E267+E302+E313)</f>
        <v>381000</v>
      </c>
      <c r="F253" s="347">
        <f>SUM(F255+F267+F302+F313)</f>
        <v>480000</v>
      </c>
      <c r="G253" s="347">
        <f>SUM(G255+G267+G302+G313)</f>
        <v>380000</v>
      </c>
      <c r="H253" s="347">
        <f>SUM(H255+H267+H302+H313)</f>
        <v>375000</v>
      </c>
      <c r="I253" s="284">
        <f>AVERAGE(G253/F253*100)</f>
        <v>79.166666666666657</v>
      </c>
      <c r="J253" s="284">
        <f>AVERAGE(H253/G253*100)</f>
        <v>98.68421052631578</v>
      </c>
    </row>
    <row r="254" spans="1:10" ht="14.4" thickBot="1" x14ac:dyDescent="0.3">
      <c r="A254" s="153"/>
      <c r="B254" s="130"/>
      <c r="C254" s="211"/>
      <c r="D254" s="236"/>
      <c r="E254" s="220"/>
      <c r="F254" s="345"/>
      <c r="G254" s="345"/>
      <c r="H254" s="345"/>
      <c r="I254" s="285"/>
      <c r="J254" s="285"/>
    </row>
    <row r="255" spans="1:10" s="124" customFormat="1" ht="16.2" thickBot="1" x14ac:dyDescent="0.35">
      <c r="A255" s="689" t="s">
        <v>229</v>
      </c>
      <c r="B255" s="690"/>
      <c r="C255" s="690"/>
      <c r="D255" s="690"/>
      <c r="E255" s="136">
        <f>SUM(E259)</f>
        <v>115000</v>
      </c>
      <c r="F255" s="322">
        <f>SUM(F259)</f>
        <v>110000</v>
      </c>
      <c r="G255" s="322">
        <f>SUM(G259)</f>
        <v>120000</v>
      </c>
      <c r="H255" s="322">
        <f>SUM(H259)</f>
        <v>120000</v>
      </c>
      <c r="I255" s="286">
        <f>AVERAGE(G255/F255*100)</f>
        <v>109.09090909090908</v>
      </c>
      <c r="J255" s="286">
        <f>AVERAGE(H255/G255*100)</f>
        <v>100</v>
      </c>
    </row>
    <row r="256" spans="1:10" ht="13.8" x14ac:dyDescent="0.25">
      <c r="A256" s="153"/>
      <c r="B256" s="1"/>
      <c r="C256" s="232"/>
      <c r="D256" s="237"/>
      <c r="E256" s="220"/>
      <c r="F256" s="345"/>
      <c r="G256" s="345"/>
      <c r="H256" s="345"/>
      <c r="I256" s="285"/>
      <c r="J256" s="285"/>
    </row>
    <row r="257" spans="1:10" s="1" customFormat="1" ht="13.8" x14ac:dyDescent="0.25">
      <c r="A257" s="149"/>
      <c r="C257" s="232"/>
      <c r="D257" s="238" t="s">
        <v>238</v>
      </c>
      <c r="E257" s="141"/>
      <c r="F257" s="324"/>
      <c r="G257" s="324"/>
      <c r="H257" s="324"/>
      <c r="I257" s="298"/>
      <c r="J257" s="298"/>
    </row>
    <row r="258" spans="1:10" s="1" customFormat="1" ht="13.8" x14ac:dyDescent="0.25">
      <c r="A258" s="149"/>
      <c r="C258" s="232"/>
      <c r="D258" s="276" t="s">
        <v>213</v>
      </c>
      <c r="E258" s="143"/>
      <c r="F258" s="352"/>
      <c r="G258" s="325"/>
      <c r="H258" s="325"/>
      <c r="I258" s="299"/>
      <c r="J258" s="299"/>
    </row>
    <row r="259" spans="1:10" s="1" customFormat="1" ht="13.8" x14ac:dyDescent="0.25">
      <c r="A259" s="149"/>
      <c r="C259" s="232"/>
      <c r="D259" s="312" t="s">
        <v>324</v>
      </c>
      <c r="E259" s="222">
        <f>SUM(E260)</f>
        <v>115000</v>
      </c>
      <c r="F259" s="319">
        <f>SUM(F260)</f>
        <v>110000</v>
      </c>
      <c r="G259" s="319">
        <f>SUM(G260)</f>
        <v>120000</v>
      </c>
      <c r="H259" s="319">
        <f>SUM(H260)</f>
        <v>120000</v>
      </c>
      <c r="I259" s="371">
        <f>AVERAGE(G259/F259*100)</f>
        <v>109.09090909090908</v>
      </c>
      <c r="J259" s="371">
        <f>AVERAGE(H259/G259*100)</f>
        <v>100</v>
      </c>
    </row>
    <row r="260" spans="1:10" s="175" customFormat="1" ht="13.8" x14ac:dyDescent="0.25">
      <c r="A260" s="176" t="s">
        <v>296</v>
      </c>
      <c r="B260" s="146"/>
      <c r="C260" s="188">
        <v>38</v>
      </c>
      <c r="D260" s="189" t="s">
        <v>81</v>
      </c>
      <c r="E260" s="148">
        <f>SUM(E261+E264)</f>
        <v>115000</v>
      </c>
      <c r="F260" s="327">
        <f>SUM(F261+F264)</f>
        <v>110000</v>
      </c>
      <c r="G260" s="327">
        <v>120000</v>
      </c>
      <c r="H260" s="327">
        <v>120000</v>
      </c>
      <c r="I260" s="369">
        <f t="shared" ref="I260:J265" si="35">AVERAGE(G260/F260*100)</f>
        <v>109.09090909090908</v>
      </c>
      <c r="J260" s="369">
        <f t="shared" si="35"/>
        <v>100</v>
      </c>
    </row>
    <row r="261" spans="1:10" s="157" customFormat="1" ht="13.8" x14ac:dyDescent="0.25">
      <c r="A261" s="176" t="s">
        <v>296</v>
      </c>
      <c r="B261" s="146"/>
      <c r="C261" s="188">
        <v>381</v>
      </c>
      <c r="D261" s="189" t="s">
        <v>38</v>
      </c>
      <c r="E261" s="148">
        <f>SUM(E262:E263)</f>
        <v>105000</v>
      </c>
      <c r="F261" s="327">
        <f>SUM(F262:F263)</f>
        <v>105000</v>
      </c>
      <c r="G261" s="327"/>
      <c r="H261" s="327"/>
      <c r="I261" s="369">
        <f t="shared" si="35"/>
        <v>0</v>
      </c>
      <c r="J261" s="369"/>
    </row>
    <row r="262" spans="1:10" s="157" customFormat="1" ht="13.8" hidden="1" x14ac:dyDescent="0.25">
      <c r="A262" s="176" t="s">
        <v>296</v>
      </c>
      <c r="B262" s="150">
        <v>64</v>
      </c>
      <c r="C262" s="190">
        <v>38115</v>
      </c>
      <c r="D262" s="191" t="s">
        <v>85</v>
      </c>
      <c r="E262" s="152">
        <v>100000</v>
      </c>
      <c r="F262" s="330">
        <v>100000</v>
      </c>
      <c r="G262" s="330"/>
      <c r="H262" s="330"/>
      <c r="I262" s="369">
        <f t="shared" si="35"/>
        <v>0</v>
      </c>
      <c r="J262" s="369"/>
    </row>
    <row r="263" spans="1:10" s="157" customFormat="1" ht="13.8" hidden="1" x14ac:dyDescent="0.25">
      <c r="A263" s="176" t="s">
        <v>296</v>
      </c>
      <c r="B263" s="150">
        <v>65</v>
      </c>
      <c r="C263" s="190">
        <v>3812</v>
      </c>
      <c r="D263" s="191" t="s">
        <v>87</v>
      </c>
      <c r="E263" s="152">
        <v>5000</v>
      </c>
      <c r="F263" s="330">
        <v>5000</v>
      </c>
      <c r="G263" s="330"/>
      <c r="H263" s="330"/>
      <c r="I263" s="369">
        <f t="shared" si="35"/>
        <v>0</v>
      </c>
      <c r="J263" s="369"/>
    </row>
    <row r="264" spans="1:10" s="157" customFormat="1" ht="13.8" x14ac:dyDescent="0.25">
      <c r="A264" s="176" t="s">
        <v>296</v>
      </c>
      <c r="B264" s="146"/>
      <c r="C264" s="188">
        <v>382</v>
      </c>
      <c r="D264" s="189" t="s">
        <v>39</v>
      </c>
      <c r="E264" s="148">
        <f>SUM(E265)</f>
        <v>10000</v>
      </c>
      <c r="F264" s="327">
        <f>SUM(F265)</f>
        <v>5000</v>
      </c>
      <c r="G264" s="327"/>
      <c r="H264" s="327"/>
      <c r="I264" s="369">
        <f t="shared" si="35"/>
        <v>0</v>
      </c>
      <c r="J264" s="369"/>
    </row>
    <row r="265" spans="1:10" s="157" customFormat="1" ht="13.8" hidden="1" x14ac:dyDescent="0.25">
      <c r="A265" s="176" t="s">
        <v>296</v>
      </c>
      <c r="B265" s="150">
        <v>66</v>
      </c>
      <c r="C265" s="190">
        <v>38215</v>
      </c>
      <c r="D265" s="191" t="s">
        <v>122</v>
      </c>
      <c r="E265" s="152">
        <v>10000</v>
      </c>
      <c r="F265" s="330">
        <v>5000</v>
      </c>
      <c r="G265" s="330"/>
      <c r="H265" s="330"/>
      <c r="I265" s="369">
        <f t="shared" si="35"/>
        <v>0</v>
      </c>
      <c r="J265" s="369"/>
    </row>
    <row r="266" spans="1:10" s="157" customFormat="1" ht="14.4" thickBot="1" x14ac:dyDescent="0.3">
      <c r="A266" s="154"/>
      <c r="B266" s="154"/>
      <c r="C266" s="197"/>
      <c r="D266" s="198"/>
      <c r="E266" s="156"/>
      <c r="F266" s="332"/>
      <c r="G266" s="332"/>
      <c r="H266" s="332"/>
      <c r="I266" s="290"/>
      <c r="J266" s="290"/>
    </row>
    <row r="267" spans="1:10" s="124" customFormat="1" ht="16.2" thickBot="1" x14ac:dyDescent="0.35">
      <c r="A267" s="689" t="s">
        <v>230</v>
      </c>
      <c r="B267" s="690"/>
      <c r="C267" s="690"/>
      <c r="D267" s="690"/>
      <c r="E267" s="136">
        <f>SUM(E271+E283+E290)</f>
        <v>130000</v>
      </c>
      <c r="F267" s="322">
        <f>SUM(F271+F283+F290)</f>
        <v>188000</v>
      </c>
      <c r="G267" s="322">
        <f>SUM(G271+G283+G290)</f>
        <v>100000</v>
      </c>
      <c r="H267" s="322">
        <f>SUM(H271+H283+H290)</f>
        <v>105000</v>
      </c>
      <c r="I267" s="286">
        <f>AVERAGE(G267/F267*100)</f>
        <v>53.191489361702125</v>
      </c>
      <c r="J267" s="286">
        <f>AVERAGE(H267/G267*100)</f>
        <v>105</v>
      </c>
    </row>
    <row r="268" spans="1:10" s="124" customFormat="1" ht="15.6" x14ac:dyDescent="0.3">
      <c r="A268" s="125"/>
      <c r="B268" s="125"/>
      <c r="C268" s="125"/>
      <c r="D268" s="125"/>
      <c r="E268" s="224"/>
      <c r="F268" s="348"/>
      <c r="G268" s="348"/>
      <c r="H268" s="348"/>
      <c r="I268" s="285"/>
      <c r="J268" s="285"/>
    </row>
    <row r="269" spans="1:10" s="1" customFormat="1" ht="13.8" x14ac:dyDescent="0.25">
      <c r="A269" s="149"/>
      <c r="C269" s="232"/>
      <c r="D269" s="238" t="s">
        <v>231</v>
      </c>
      <c r="E269" s="141"/>
      <c r="F269" s="324"/>
      <c r="G269" s="324"/>
      <c r="H269" s="324"/>
      <c r="I269" s="287"/>
      <c r="J269" s="287"/>
    </row>
    <row r="270" spans="1:10" s="1" customFormat="1" ht="13.8" x14ac:dyDescent="0.25">
      <c r="A270" s="149"/>
      <c r="C270" s="232"/>
      <c r="D270" s="276" t="s">
        <v>213</v>
      </c>
      <c r="E270" s="143"/>
      <c r="F270" s="325"/>
      <c r="G270" s="325"/>
      <c r="H270" s="325"/>
      <c r="I270" s="288"/>
      <c r="J270" s="288"/>
    </row>
    <row r="271" spans="1:10" s="1" customFormat="1" ht="13.8" x14ac:dyDescent="0.25">
      <c r="A271" s="149"/>
      <c r="C271" s="232"/>
      <c r="D271" s="312" t="s">
        <v>325</v>
      </c>
      <c r="E271" s="222">
        <f>SUM(E272+E275)</f>
        <v>30000</v>
      </c>
      <c r="F271" s="319">
        <f>SUM(F272+F275)</f>
        <v>60000</v>
      </c>
      <c r="G271" s="319">
        <f>SUM(G272+G275)</f>
        <v>70000</v>
      </c>
      <c r="H271" s="319">
        <f>SUM(H272+H275)</f>
        <v>75000</v>
      </c>
      <c r="I271" s="371">
        <f>AVERAGE(G271/F271*100)</f>
        <v>116.66666666666667</v>
      </c>
      <c r="J271" s="371">
        <f>AVERAGE(H271/G271*100)</f>
        <v>107.14285714285714</v>
      </c>
    </row>
    <row r="272" spans="1:10" s="175" customFormat="1" ht="13.8" x14ac:dyDescent="0.25">
      <c r="A272" s="150" t="s">
        <v>297</v>
      </c>
      <c r="B272" s="146"/>
      <c r="C272" s="188">
        <v>32</v>
      </c>
      <c r="D272" s="146" t="s">
        <v>184</v>
      </c>
      <c r="E272" s="148">
        <f>SUM(E273)</f>
        <v>0</v>
      </c>
      <c r="F272" s="327">
        <f>SUM(F273)</f>
        <v>10000</v>
      </c>
      <c r="G272" s="327">
        <v>15000</v>
      </c>
      <c r="H272" s="327">
        <v>15000</v>
      </c>
      <c r="I272" s="369">
        <f t="shared" ref="I272:J279" si="36">AVERAGE(G272/F272*100)</f>
        <v>150</v>
      </c>
      <c r="J272" s="369">
        <f t="shared" si="36"/>
        <v>100</v>
      </c>
    </row>
    <row r="273" spans="1:10" s="157" customFormat="1" ht="13.8" x14ac:dyDescent="0.25">
      <c r="A273" s="150" t="s">
        <v>297</v>
      </c>
      <c r="B273" s="146"/>
      <c r="C273" s="188">
        <v>329</v>
      </c>
      <c r="D273" s="146" t="s">
        <v>66</v>
      </c>
      <c r="E273" s="148">
        <f>SUM(E274)</f>
        <v>0</v>
      </c>
      <c r="F273" s="327">
        <f>SUM(F274)</f>
        <v>10000</v>
      </c>
      <c r="G273" s="327"/>
      <c r="H273" s="327"/>
      <c r="I273" s="369">
        <f t="shared" si="36"/>
        <v>0</v>
      </c>
      <c r="J273" s="369"/>
    </row>
    <row r="274" spans="1:10" s="157" customFormat="1" ht="13.8" hidden="1" x14ac:dyDescent="0.25">
      <c r="A274" s="150" t="s">
        <v>297</v>
      </c>
      <c r="B274" s="150">
        <v>67</v>
      </c>
      <c r="C274" s="190">
        <v>3293</v>
      </c>
      <c r="D274" s="150" t="s">
        <v>69</v>
      </c>
      <c r="E274" s="152">
        <v>0</v>
      </c>
      <c r="F274" s="330">
        <v>10000</v>
      </c>
      <c r="G274" s="330"/>
      <c r="H274" s="330"/>
      <c r="I274" s="369">
        <f t="shared" si="36"/>
        <v>0</v>
      </c>
      <c r="J274" s="369"/>
    </row>
    <row r="275" spans="1:10" s="175" customFormat="1" ht="13.8" x14ac:dyDescent="0.25">
      <c r="A275" s="150" t="s">
        <v>297</v>
      </c>
      <c r="B275" s="146"/>
      <c r="C275" s="188">
        <v>38</v>
      </c>
      <c r="D275" s="189" t="s">
        <v>81</v>
      </c>
      <c r="E275" s="148">
        <f>SUM(E276+E278)</f>
        <v>30000</v>
      </c>
      <c r="F275" s="327">
        <f>SUM(F276+F278)</f>
        <v>50000</v>
      </c>
      <c r="G275" s="327">
        <v>55000</v>
      </c>
      <c r="H275" s="327">
        <v>60000</v>
      </c>
      <c r="I275" s="369">
        <f t="shared" si="36"/>
        <v>110.00000000000001</v>
      </c>
      <c r="J275" s="369">
        <f t="shared" si="36"/>
        <v>109.09090909090908</v>
      </c>
    </row>
    <row r="276" spans="1:10" s="157" customFormat="1" ht="13.8" x14ac:dyDescent="0.25">
      <c r="A276" s="150" t="s">
        <v>297</v>
      </c>
      <c r="B276" s="146"/>
      <c r="C276" s="188">
        <v>381</v>
      </c>
      <c r="D276" s="189" t="s">
        <v>38</v>
      </c>
      <c r="E276" s="148">
        <f>SUM(E277:E277)</f>
        <v>0</v>
      </c>
      <c r="F276" s="327">
        <f>SUM(F277)</f>
        <v>40000</v>
      </c>
      <c r="G276" s="327"/>
      <c r="H276" s="327"/>
      <c r="I276" s="369">
        <f t="shared" si="36"/>
        <v>0</v>
      </c>
      <c r="J276" s="369"/>
    </row>
    <row r="277" spans="1:10" s="157" customFormat="1" ht="13.8" hidden="1" x14ac:dyDescent="0.25">
      <c r="A277" s="150" t="s">
        <v>297</v>
      </c>
      <c r="B277" s="150">
        <v>68</v>
      </c>
      <c r="C277" s="190">
        <v>3811</v>
      </c>
      <c r="D277" s="191" t="s">
        <v>82</v>
      </c>
      <c r="E277" s="152">
        <v>0</v>
      </c>
      <c r="F277" s="330">
        <v>40000</v>
      </c>
      <c r="G277" s="330"/>
      <c r="H277" s="330"/>
      <c r="I277" s="369">
        <f t="shared" si="36"/>
        <v>0</v>
      </c>
      <c r="J277" s="369"/>
    </row>
    <row r="278" spans="1:10" s="157" customFormat="1" ht="13.8" x14ac:dyDescent="0.25">
      <c r="A278" s="150" t="s">
        <v>297</v>
      </c>
      <c r="B278" s="146"/>
      <c r="C278" s="188">
        <v>382</v>
      </c>
      <c r="D278" s="189" t="s">
        <v>39</v>
      </c>
      <c r="E278" s="148">
        <f>SUM(E279:E279)</f>
        <v>30000</v>
      </c>
      <c r="F278" s="327">
        <f>SUM(F279:F279)</f>
        <v>10000</v>
      </c>
      <c r="G278" s="327"/>
      <c r="H278" s="327"/>
      <c r="I278" s="289">
        <f t="shared" si="36"/>
        <v>0</v>
      </c>
      <c r="J278" s="289"/>
    </row>
    <row r="279" spans="1:10" s="157" customFormat="1" ht="13.8" hidden="1" x14ac:dyDescent="0.25">
      <c r="A279" s="150" t="s">
        <v>297</v>
      </c>
      <c r="B279" s="150">
        <v>69</v>
      </c>
      <c r="C279" s="190">
        <v>38219</v>
      </c>
      <c r="D279" s="191" t="s">
        <v>233</v>
      </c>
      <c r="E279" s="152">
        <v>30000</v>
      </c>
      <c r="F279" s="330">
        <v>10000</v>
      </c>
      <c r="G279" s="330"/>
      <c r="H279" s="330"/>
      <c r="I279" s="289">
        <f t="shared" si="36"/>
        <v>0</v>
      </c>
      <c r="J279" s="289"/>
    </row>
    <row r="280" spans="1:10" s="157" customFormat="1" ht="13.8" x14ac:dyDescent="0.25">
      <c r="A280" s="154"/>
      <c r="B280" s="154"/>
      <c r="C280" s="197"/>
      <c r="D280" s="375"/>
      <c r="E280" s="376"/>
      <c r="F280" s="377"/>
      <c r="G280" s="377"/>
      <c r="H280" s="377"/>
      <c r="I280" s="378"/>
      <c r="J280" s="378"/>
    </row>
    <row r="281" spans="1:10" s="157" customFormat="1" ht="13.8" x14ac:dyDescent="0.25">
      <c r="A281" s="149"/>
      <c r="B281" s="149"/>
      <c r="C281" s="149"/>
      <c r="D281" s="238" t="s">
        <v>231</v>
      </c>
      <c r="E281" s="166"/>
      <c r="F281" s="325"/>
      <c r="G281" s="325"/>
      <c r="H281" s="325"/>
      <c r="I281" s="288"/>
      <c r="J281" s="288"/>
    </row>
    <row r="282" spans="1:10" s="157" customFormat="1" ht="13.8" x14ac:dyDescent="0.25">
      <c r="A282" s="149"/>
      <c r="B282" s="149"/>
      <c r="C282" s="149"/>
      <c r="D282" s="276" t="s">
        <v>213</v>
      </c>
      <c r="E282" s="166"/>
      <c r="F282" s="325"/>
      <c r="G282" s="325"/>
      <c r="H282" s="325"/>
      <c r="I282" s="288"/>
      <c r="J282" s="288"/>
    </row>
    <row r="283" spans="1:10" s="1" customFormat="1" ht="13.8" x14ac:dyDescent="0.25">
      <c r="A283" s="201"/>
      <c r="B283" s="201"/>
      <c r="C283" s="201"/>
      <c r="D283" s="311" t="s">
        <v>326</v>
      </c>
      <c r="E283" s="202">
        <f t="shared" ref="E283:H285" si="37">SUM(E284)</f>
        <v>100000</v>
      </c>
      <c r="F283" s="326">
        <f t="shared" si="37"/>
        <v>100000</v>
      </c>
      <c r="G283" s="326">
        <f t="shared" si="37"/>
        <v>0</v>
      </c>
      <c r="H283" s="326">
        <f t="shared" si="37"/>
        <v>0</v>
      </c>
      <c r="I283" s="371">
        <f>AVERAGE(G283/F283*100)</f>
        <v>0</v>
      </c>
      <c r="J283" s="371">
        <v>0</v>
      </c>
    </row>
    <row r="284" spans="1:10" s="1" customFormat="1" x14ac:dyDescent="0.25">
      <c r="A284" s="150" t="s">
        <v>315</v>
      </c>
      <c r="B284" s="146"/>
      <c r="C284" s="188">
        <v>42</v>
      </c>
      <c r="D284" s="189" t="s">
        <v>97</v>
      </c>
      <c r="E284" s="148">
        <f t="shared" si="37"/>
        <v>100000</v>
      </c>
      <c r="F284" s="327">
        <f t="shared" si="37"/>
        <v>100000</v>
      </c>
      <c r="G284" s="327">
        <f t="shared" si="37"/>
        <v>0</v>
      </c>
      <c r="H284" s="327">
        <f t="shared" si="37"/>
        <v>0</v>
      </c>
      <c r="I284" s="369">
        <f>AVERAGE(G284/F284*100)</f>
        <v>0</v>
      </c>
      <c r="J284" s="369"/>
    </row>
    <row r="285" spans="1:10" s="1" customFormat="1" x14ac:dyDescent="0.25">
      <c r="A285" s="150" t="s">
        <v>315</v>
      </c>
      <c r="B285" s="146"/>
      <c r="C285" s="188">
        <v>426</v>
      </c>
      <c r="D285" s="189" t="s">
        <v>119</v>
      </c>
      <c r="E285" s="148">
        <f t="shared" si="37"/>
        <v>100000</v>
      </c>
      <c r="F285" s="327">
        <f t="shared" si="37"/>
        <v>100000</v>
      </c>
      <c r="G285" s="327"/>
      <c r="H285" s="327"/>
      <c r="I285" s="369">
        <f>AVERAGE(G285/F285*100)</f>
        <v>0</v>
      </c>
      <c r="J285" s="369"/>
    </row>
    <row r="286" spans="1:10" s="1" customFormat="1" ht="15" hidden="1" customHeight="1" x14ac:dyDescent="0.25">
      <c r="A286" s="150" t="s">
        <v>315</v>
      </c>
      <c r="B286" s="150">
        <v>70</v>
      </c>
      <c r="C286" s="190">
        <v>4263</v>
      </c>
      <c r="D286" s="191" t="s">
        <v>268</v>
      </c>
      <c r="E286" s="152">
        <v>100000</v>
      </c>
      <c r="F286" s="330">
        <v>100000</v>
      </c>
      <c r="G286" s="330"/>
      <c r="H286" s="330"/>
      <c r="I286" s="369">
        <f>AVERAGE(G286/F286*100)</f>
        <v>0</v>
      </c>
      <c r="J286" s="369"/>
    </row>
    <row r="287" spans="1:10" s="157" customFormat="1" ht="13.8" x14ac:dyDescent="0.25">
      <c r="A287" s="154"/>
      <c r="B287" s="154"/>
      <c r="C287" s="197"/>
      <c r="D287" s="198"/>
      <c r="E287" s="156"/>
      <c r="F287" s="332"/>
      <c r="G287" s="332"/>
      <c r="H287" s="332"/>
      <c r="I287" s="290"/>
      <c r="J287" s="290"/>
    </row>
    <row r="288" spans="1:10" s="1" customFormat="1" ht="13.8" x14ac:dyDescent="0.25">
      <c r="A288" s="149"/>
      <c r="C288" s="232"/>
      <c r="D288" s="238" t="s">
        <v>231</v>
      </c>
      <c r="E288" s="141"/>
      <c r="F288" s="324"/>
      <c r="G288" s="324"/>
      <c r="H288" s="324"/>
      <c r="I288" s="287"/>
      <c r="J288" s="287"/>
    </row>
    <row r="289" spans="1:10" s="1" customFormat="1" ht="13.8" x14ac:dyDescent="0.25">
      <c r="A289" s="149"/>
      <c r="C289" s="232"/>
      <c r="D289" s="276" t="s">
        <v>234</v>
      </c>
      <c r="E289" s="143"/>
      <c r="F289" s="325"/>
      <c r="G289" s="325"/>
      <c r="H289" s="325"/>
      <c r="I289" s="288"/>
      <c r="J289" s="288"/>
    </row>
    <row r="290" spans="1:10" s="1" customFormat="1" ht="13.8" x14ac:dyDescent="0.25">
      <c r="A290" s="149"/>
      <c r="C290" s="232"/>
      <c r="D290" s="311" t="s">
        <v>327</v>
      </c>
      <c r="E290" s="222">
        <f>SUM(E291+E298)</f>
        <v>0</v>
      </c>
      <c r="F290" s="319">
        <f>SUM(F291+F298)</f>
        <v>28000</v>
      </c>
      <c r="G290" s="319">
        <f>SUM(G291+G298)</f>
        <v>30000</v>
      </c>
      <c r="H290" s="319">
        <f>SUM(H291+H298)</f>
        <v>30000</v>
      </c>
      <c r="I290" s="371">
        <f>AVERAGE(G290/F290*100)</f>
        <v>107.14285714285714</v>
      </c>
      <c r="J290" s="371">
        <f>AVERAGE(H290/G290*100)</f>
        <v>100</v>
      </c>
    </row>
    <row r="291" spans="1:10" s="175" customFormat="1" ht="13.8" x14ac:dyDescent="0.25">
      <c r="A291" s="150" t="s">
        <v>316</v>
      </c>
      <c r="B291" s="146"/>
      <c r="C291" s="188">
        <v>32</v>
      </c>
      <c r="D291" s="189" t="s">
        <v>184</v>
      </c>
      <c r="E291" s="148">
        <f>SUM(E292+E295)</f>
        <v>0</v>
      </c>
      <c r="F291" s="327">
        <f>SUM(F292+F295)</f>
        <v>24000</v>
      </c>
      <c r="G291" s="327">
        <v>25000</v>
      </c>
      <c r="H291" s="327">
        <v>25000</v>
      </c>
      <c r="I291" s="369">
        <f t="shared" ref="I291:J300" si="38">AVERAGE(G291/F291*100)</f>
        <v>104.16666666666667</v>
      </c>
      <c r="J291" s="369">
        <f t="shared" si="38"/>
        <v>100</v>
      </c>
    </row>
    <row r="292" spans="1:10" s="175" customFormat="1" ht="13.8" x14ac:dyDescent="0.25">
      <c r="A292" s="150" t="s">
        <v>316</v>
      </c>
      <c r="B292" s="146"/>
      <c r="C292" s="188">
        <v>323</v>
      </c>
      <c r="D292" s="189" t="s">
        <v>57</v>
      </c>
      <c r="E292" s="148">
        <f>SUM(E293:E294)</f>
        <v>0</v>
      </c>
      <c r="F292" s="327">
        <f>SUM(F293:F294)</f>
        <v>7000</v>
      </c>
      <c r="G292" s="327"/>
      <c r="H292" s="327"/>
      <c r="I292" s="369">
        <f t="shared" si="38"/>
        <v>0</v>
      </c>
      <c r="J292" s="369"/>
    </row>
    <row r="293" spans="1:10" s="157" customFormat="1" ht="13.8" hidden="1" x14ac:dyDescent="0.25">
      <c r="A293" s="150" t="s">
        <v>316</v>
      </c>
      <c r="B293" s="150">
        <v>71</v>
      </c>
      <c r="C293" s="190">
        <v>3233</v>
      </c>
      <c r="D293" s="191" t="s">
        <v>60</v>
      </c>
      <c r="E293" s="152">
        <v>0</v>
      </c>
      <c r="F293" s="330">
        <v>5000</v>
      </c>
      <c r="G293" s="330"/>
      <c r="H293" s="330"/>
      <c r="I293" s="369">
        <f t="shared" si="38"/>
        <v>0</v>
      </c>
      <c r="J293" s="369"/>
    </row>
    <row r="294" spans="1:10" s="157" customFormat="1" ht="13.8" hidden="1" x14ac:dyDescent="0.25">
      <c r="A294" s="150" t="s">
        <v>316</v>
      </c>
      <c r="B294" s="150">
        <v>72</v>
      </c>
      <c r="C294" s="190">
        <v>3239</v>
      </c>
      <c r="D294" s="191" t="s">
        <v>65</v>
      </c>
      <c r="E294" s="152">
        <v>0</v>
      </c>
      <c r="F294" s="330">
        <v>2000</v>
      </c>
      <c r="G294" s="330"/>
      <c r="H294" s="330"/>
      <c r="I294" s="369">
        <f t="shared" si="38"/>
        <v>0</v>
      </c>
      <c r="J294" s="369"/>
    </row>
    <row r="295" spans="1:10" s="175" customFormat="1" ht="13.8" x14ac:dyDescent="0.25">
      <c r="A295" s="150" t="s">
        <v>316</v>
      </c>
      <c r="B295" s="146"/>
      <c r="C295" s="188">
        <v>329</v>
      </c>
      <c r="D295" s="189" t="s">
        <v>66</v>
      </c>
      <c r="E295" s="148">
        <f>SUM(E296:E297)</f>
        <v>0</v>
      </c>
      <c r="F295" s="327">
        <f>SUM(F296:F297)</f>
        <v>17000</v>
      </c>
      <c r="G295" s="327"/>
      <c r="H295" s="327"/>
      <c r="I295" s="369">
        <f t="shared" si="38"/>
        <v>0</v>
      </c>
      <c r="J295" s="369"/>
    </row>
    <row r="296" spans="1:10" s="157" customFormat="1" ht="13.8" hidden="1" x14ac:dyDescent="0.25">
      <c r="A296" s="150" t="s">
        <v>316</v>
      </c>
      <c r="B296" s="150">
        <v>73</v>
      </c>
      <c r="C296" s="190">
        <v>3293</v>
      </c>
      <c r="D296" s="191" t="s">
        <v>69</v>
      </c>
      <c r="E296" s="152">
        <v>0</v>
      </c>
      <c r="F296" s="330">
        <v>15000</v>
      </c>
      <c r="G296" s="330"/>
      <c r="H296" s="330"/>
      <c r="I296" s="369">
        <f t="shared" si="38"/>
        <v>0</v>
      </c>
      <c r="J296" s="369"/>
    </row>
    <row r="297" spans="1:10" s="157" customFormat="1" ht="13.8" hidden="1" x14ac:dyDescent="0.25">
      <c r="A297" s="150" t="s">
        <v>316</v>
      </c>
      <c r="B297" s="150">
        <v>74</v>
      </c>
      <c r="C297" s="190">
        <v>3299</v>
      </c>
      <c r="D297" s="191" t="s">
        <v>235</v>
      </c>
      <c r="E297" s="152">
        <v>0</v>
      </c>
      <c r="F297" s="330">
        <v>2000</v>
      </c>
      <c r="G297" s="330"/>
      <c r="H297" s="330"/>
      <c r="I297" s="369">
        <f t="shared" si="38"/>
        <v>0</v>
      </c>
      <c r="J297" s="369"/>
    </row>
    <row r="298" spans="1:10" s="175" customFormat="1" ht="13.8" x14ac:dyDescent="0.25">
      <c r="A298" s="150" t="s">
        <v>316</v>
      </c>
      <c r="B298" s="146"/>
      <c r="C298" s="188">
        <v>38</v>
      </c>
      <c r="D298" s="189" t="s">
        <v>236</v>
      </c>
      <c r="E298" s="148">
        <f>SUM(E299)</f>
        <v>0</v>
      </c>
      <c r="F298" s="327">
        <f>SUM(F299)</f>
        <v>4000</v>
      </c>
      <c r="G298" s="327">
        <v>5000</v>
      </c>
      <c r="H298" s="327">
        <v>5000</v>
      </c>
      <c r="I298" s="369">
        <f t="shared" si="38"/>
        <v>125</v>
      </c>
      <c r="J298" s="369">
        <f t="shared" si="38"/>
        <v>100</v>
      </c>
    </row>
    <row r="299" spans="1:10" s="157" customFormat="1" ht="13.8" x14ac:dyDescent="0.25">
      <c r="A299" s="150" t="s">
        <v>316</v>
      </c>
      <c r="B299" s="146"/>
      <c r="C299" s="188">
        <v>381</v>
      </c>
      <c r="D299" s="189" t="s">
        <v>38</v>
      </c>
      <c r="E299" s="148">
        <f>SUM(E300)</f>
        <v>0</v>
      </c>
      <c r="F299" s="327">
        <f>SUM(F300)</f>
        <v>4000</v>
      </c>
      <c r="G299" s="327"/>
      <c r="H299" s="327"/>
      <c r="I299" s="369">
        <f t="shared" si="38"/>
        <v>0</v>
      </c>
      <c r="J299" s="369"/>
    </row>
    <row r="300" spans="1:10" s="157" customFormat="1" ht="13.8" hidden="1" x14ac:dyDescent="0.25">
      <c r="A300" s="150" t="s">
        <v>316</v>
      </c>
      <c r="B300" s="150">
        <v>75</v>
      </c>
      <c r="C300" s="190">
        <v>3811</v>
      </c>
      <c r="D300" s="191" t="s">
        <v>86</v>
      </c>
      <c r="E300" s="152">
        <v>0</v>
      </c>
      <c r="F300" s="330">
        <v>4000</v>
      </c>
      <c r="G300" s="330"/>
      <c r="H300" s="330"/>
      <c r="I300" s="369">
        <f t="shared" si="38"/>
        <v>0</v>
      </c>
      <c r="J300" s="369"/>
    </row>
    <row r="301" spans="1:10" s="215" customFormat="1" ht="13.8" thickBot="1" x14ac:dyDescent="0.3">
      <c r="A301" s="211"/>
      <c r="B301" s="130"/>
      <c r="C301" s="211"/>
      <c r="D301" s="130"/>
      <c r="E301" s="211"/>
      <c r="F301" s="343"/>
      <c r="G301" s="343"/>
      <c r="H301" s="343"/>
      <c r="I301" s="293"/>
      <c r="J301" s="293"/>
    </row>
    <row r="302" spans="1:10" s="124" customFormat="1" ht="16.2" thickBot="1" x14ac:dyDescent="0.35">
      <c r="A302" s="706" t="s">
        <v>237</v>
      </c>
      <c r="B302" s="707"/>
      <c r="C302" s="707"/>
      <c r="D302" s="707"/>
      <c r="E302" s="136">
        <f>SUM(E306)</f>
        <v>52000</v>
      </c>
      <c r="F302" s="322">
        <f>SUM(F306)</f>
        <v>102000</v>
      </c>
      <c r="G302" s="322">
        <f>SUM(G306)</f>
        <v>80000</v>
      </c>
      <c r="H302" s="322">
        <f>SUM(H306)</f>
        <v>70000</v>
      </c>
      <c r="I302" s="286">
        <f>AVERAGE(G302/F302*100)</f>
        <v>78.431372549019613</v>
      </c>
      <c r="J302" s="286">
        <f>AVERAGE(H302/G302*100)</f>
        <v>87.5</v>
      </c>
    </row>
    <row r="303" spans="1:10" s="124" customFormat="1" ht="15.6" x14ac:dyDescent="0.3">
      <c r="A303" s="239"/>
      <c r="B303" s="239"/>
      <c r="C303" s="239"/>
      <c r="D303" s="239"/>
      <c r="E303" s="224"/>
      <c r="F303" s="348"/>
      <c r="G303" s="348"/>
      <c r="H303" s="348"/>
      <c r="I303" s="285"/>
      <c r="J303" s="285"/>
    </row>
    <row r="304" spans="1:10" s="1" customFormat="1" ht="13.8" x14ac:dyDescent="0.25">
      <c r="A304" s="149"/>
      <c r="C304" s="232"/>
      <c r="D304" s="238" t="s">
        <v>238</v>
      </c>
      <c r="E304" s="141"/>
      <c r="F304" s="324"/>
      <c r="G304" s="324"/>
      <c r="H304" s="324"/>
      <c r="I304" s="287"/>
      <c r="J304" s="287"/>
    </row>
    <row r="305" spans="1:10" s="1" customFormat="1" ht="13.8" x14ac:dyDescent="0.25">
      <c r="A305" s="149"/>
      <c r="C305" s="232"/>
      <c r="D305" s="276" t="s">
        <v>213</v>
      </c>
      <c r="E305" s="143"/>
      <c r="F305" s="325"/>
      <c r="G305" s="325"/>
      <c r="H305" s="325"/>
      <c r="I305" s="288"/>
      <c r="J305" s="288"/>
    </row>
    <row r="306" spans="1:10" s="1" customFormat="1" ht="13.8" x14ac:dyDescent="0.25">
      <c r="A306" s="149"/>
      <c r="C306" s="232"/>
      <c r="D306" s="312" t="s">
        <v>328</v>
      </c>
      <c r="E306" s="222">
        <f>SUM(E307)</f>
        <v>52000</v>
      </c>
      <c r="F306" s="319">
        <f>SUM(F307)</f>
        <v>102000</v>
      </c>
      <c r="G306" s="319">
        <f>SUM(G307)</f>
        <v>80000</v>
      </c>
      <c r="H306" s="319">
        <f>SUM(H307)</f>
        <v>70000</v>
      </c>
      <c r="I306" s="371">
        <f>AVERAGE(G306/F306*100)</f>
        <v>78.431372549019613</v>
      </c>
      <c r="J306" s="371">
        <f>AVERAGE(H306/G306*100)</f>
        <v>87.5</v>
      </c>
    </row>
    <row r="307" spans="1:10" s="175" customFormat="1" ht="13.8" x14ac:dyDescent="0.25">
      <c r="A307" s="150" t="s">
        <v>317</v>
      </c>
      <c r="B307" s="146"/>
      <c r="C307" s="188">
        <v>38</v>
      </c>
      <c r="D307" s="189" t="s">
        <v>81</v>
      </c>
      <c r="E307" s="148">
        <f>SUM(E308+E310)</f>
        <v>52000</v>
      </c>
      <c r="F307" s="327">
        <f>SUM(F308+F310)</f>
        <v>102000</v>
      </c>
      <c r="G307" s="327">
        <v>80000</v>
      </c>
      <c r="H307" s="327">
        <v>70000</v>
      </c>
      <c r="I307" s="369">
        <f t="shared" ref="I307:J311" si="39">AVERAGE(G307/F307*100)</f>
        <v>78.431372549019613</v>
      </c>
      <c r="J307" s="369">
        <f t="shared" si="39"/>
        <v>87.5</v>
      </c>
    </row>
    <row r="308" spans="1:10" s="157" customFormat="1" ht="13.8" x14ac:dyDescent="0.25">
      <c r="A308" s="150" t="s">
        <v>317</v>
      </c>
      <c r="B308" s="146"/>
      <c r="C308" s="188">
        <v>381</v>
      </c>
      <c r="D308" s="189" t="s">
        <v>38</v>
      </c>
      <c r="E308" s="148">
        <f>SUM(E309)</f>
        <v>2000</v>
      </c>
      <c r="F308" s="327">
        <f>SUM(F309)</f>
        <v>2000</v>
      </c>
      <c r="G308" s="327"/>
      <c r="H308" s="327"/>
      <c r="I308" s="369">
        <f t="shared" si="39"/>
        <v>0</v>
      </c>
      <c r="J308" s="369"/>
    </row>
    <row r="309" spans="1:10" s="157" customFormat="1" ht="13.8" hidden="1" x14ac:dyDescent="0.25">
      <c r="A309" s="150" t="s">
        <v>317</v>
      </c>
      <c r="B309" s="150">
        <v>76</v>
      </c>
      <c r="C309" s="190">
        <v>38112</v>
      </c>
      <c r="D309" s="191" t="s">
        <v>83</v>
      </c>
      <c r="E309" s="152">
        <v>2000</v>
      </c>
      <c r="F309" s="330">
        <v>2000</v>
      </c>
      <c r="G309" s="330"/>
      <c r="H309" s="330"/>
      <c r="I309" s="369">
        <f t="shared" si="39"/>
        <v>0</v>
      </c>
      <c r="J309" s="369"/>
    </row>
    <row r="310" spans="1:10" s="175" customFormat="1" ht="13.8" x14ac:dyDescent="0.25">
      <c r="A310" s="150" t="s">
        <v>317</v>
      </c>
      <c r="B310" s="146"/>
      <c r="C310" s="188">
        <v>382</v>
      </c>
      <c r="D310" s="189" t="s">
        <v>39</v>
      </c>
      <c r="E310" s="148">
        <f>SUM(E311)</f>
        <v>50000</v>
      </c>
      <c r="F310" s="327">
        <f>SUM(F311)</f>
        <v>100000</v>
      </c>
      <c r="G310" s="327"/>
      <c r="H310" s="327"/>
      <c r="I310" s="369">
        <f t="shared" si="39"/>
        <v>0</v>
      </c>
      <c r="J310" s="369"/>
    </row>
    <row r="311" spans="1:10" s="157" customFormat="1" ht="13.8" hidden="1" x14ac:dyDescent="0.25">
      <c r="A311" s="150" t="s">
        <v>317</v>
      </c>
      <c r="B311" s="150">
        <v>77</v>
      </c>
      <c r="C311" s="190">
        <v>38212</v>
      </c>
      <c r="D311" s="191" t="s">
        <v>239</v>
      </c>
      <c r="E311" s="152">
        <v>50000</v>
      </c>
      <c r="F311" s="330">
        <v>100000</v>
      </c>
      <c r="G311" s="330"/>
      <c r="H311" s="330"/>
      <c r="I311" s="369">
        <f t="shared" si="39"/>
        <v>0</v>
      </c>
      <c r="J311" s="369"/>
    </row>
    <row r="312" spans="1:10" s="157" customFormat="1" ht="14.4" thickBot="1" x14ac:dyDescent="0.3">
      <c r="A312" s="154"/>
      <c r="B312" s="154"/>
      <c r="C312" s="197"/>
      <c r="D312" s="198"/>
      <c r="E312" s="156"/>
      <c r="F312" s="332"/>
      <c r="G312" s="332"/>
      <c r="H312" s="332"/>
      <c r="I312" s="290"/>
      <c r="J312" s="290"/>
    </row>
    <row r="313" spans="1:10" s="124" customFormat="1" ht="16.2" thickBot="1" x14ac:dyDescent="0.35">
      <c r="A313" s="706" t="s">
        <v>240</v>
      </c>
      <c r="B313" s="707"/>
      <c r="C313" s="707"/>
      <c r="D313" s="707"/>
      <c r="E313" s="136">
        <f>SUM(E317)</f>
        <v>84000</v>
      </c>
      <c r="F313" s="322">
        <f>SUM(F317)</f>
        <v>80000</v>
      </c>
      <c r="G313" s="322">
        <f>SUM(G317)</f>
        <v>80000</v>
      </c>
      <c r="H313" s="322">
        <f>SUM(H317)</f>
        <v>80000</v>
      </c>
      <c r="I313" s="286">
        <f>AVERAGE(G313/F313*100)</f>
        <v>100</v>
      </c>
      <c r="J313" s="286">
        <f>AVERAGE(H313/G313*100)</f>
        <v>100</v>
      </c>
    </row>
    <row r="314" spans="1:10" s="124" customFormat="1" ht="15.6" x14ac:dyDescent="0.3">
      <c r="A314" s="239"/>
      <c r="B314" s="239"/>
      <c r="C314" s="239"/>
      <c r="D314" s="239"/>
      <c r="E314" s="224"/>
      <c r="F314" s="348"/>
      <c r="G314" s="348"/>
      <c r="H314" s="348"/>
      <c r="I314" s="285"/>
      <c r="J314" s="285"/>
    </row>
    <row r="315" spans="1:10" s="1" customFormat="1" ht="13.8" x14ac:dyDescent="0.25">
      <c r="C315" s="232"/>
      <c r="D315" s="227" t="s">
        <v>182</v>
      </c>
      <c r="E315" s="141"/>
      <c r="F315" s="324"/>
      <c r="G315" s="324"/>
      <c r="H315" s="324"/>
      <c r="I315" s="295"/>
      <c r="J315" s="295"/>
    </row>
    <row r="316" spans="1:10" s="1" customFormat="1" x14ac:dyDescent="0.25">
      <c r="C316" s="232"/>
      <c r="D316" s="276" t="s">
        <v>201</v>
      </c>
      <c r="E316" s="240"/>
      <c r="F316" s="353"/>
      <c r="G316" s="353"/>
      <c r="H316" s="353"/>
      <c r="I316" s="296"/>
      <c r="J316" s="296"/>
    </row>
    <row r="317" spans="1:10" s="1" customFormat="1" ht="13.8" x14ac:dyDescent="0.25">
      <c r="B317" s="2"/>
      <c r="C317" s="232"/>
      <c r="D317" s="311" t="s">
        <v>329</v>
      </c>
      <c r="E317" s="222">
        <f>SUM(E318)</f>
        <v>84000</v>
      </c>
      <c r="F317" s="319">
        <f>SUM(F318)</f>
        <v>80000</v>
      </c>
      <c r="G317" s="319">
        <f>SUM(G318)</f>
        <v>80000</v>
      </c>
      <c r="H317" s="319">
        <f>SUM(H318)</f>
        <v>80000</v>
      </c>
      <c r="I317" s="371">
        <f>AVERAGE(G317/F317*100)</f>
        <v>100</v>
      </c>
      <c r="J317" s="371">
        <f>AVERAGE(H317/G317*100)</f>
        <v>100</v>
      </c>
    </row>
    <row r="318" spans="1:10" s="175" customFormat="1" ht="13.8" x14ac:dyDescent="0.25">
      <c r="A318" s="150" t="s">
        <v>351</v>
      </c>
      <c r="B318" s="146"/>
      <c r="C318" s="188">
        <v>38</v>
      </c>
      <c r="D318" s="189" t="s">
        <v>81</v>
      </c>
      <c r="E318" s="148">
        <f>SUM(E319+E322)</f>
        <v>84000</v>
      </c>
      <c r="F318" s="327">
        <f>SUM(F319+F322)</f>
        <v>80000</v>
      </c>
      <c r="G318" s="327">
        <v>80000</v>
      </c>
      <c r="H318" s="327">
        <v>80000</v>
      </c>
      <c r="I318" s="369">
        <f t="shared" ref="I318:J323" si="40">AVERAGE(G318/F318*100)</f>
        <v>100</v>
      </c>
      <c r="J318" s="369">
        <f t="shared" si="40"/>
        <v>100</v>
      </c>
    </row>
    <row r="319" spans="1:10" s="157" customFormat="1" ht="13.8" x14ac:dyDescent="0.25">
      <c r="A319" s="150" t="s">
        <v>351</v>
      </c>
      <c r="B319" s="146"/>
      <c r="C319" s="188">
        <v>381</v>
      </c>
      <c r="D319" s="189" t="s">
        <v>38</v>
      </c>
      <c r="E319" s="148">
        <f>SUM(E320:E321)</f>
        <v>74000</v>
      </c>
      <c r="F319" s="327">
        <f>SUM(F320:F321)</f>
        <v>75000</v>
      </c>
      <c r="G319" s="327"/>
      <c r="H319" s="327"/>
      <c r="I319" s="369">
        <f t="shared" si="40"/>
        <v>0</v>
      </c>
      <c r="J319" s="369"/>
    </row>
    <row r="320" spans="1:10" s="157" customFormat="1" ht="13.8" hidden="1" x14ac:dyDescent="0.25">
      <c r="A320" s="150" t="s">
        <v>351</v>
      </c>
      <c r="B320" s="150">
        <v>78</v>
      </c>
      <c r="C320" s="190">
        <v>381141</v>
      </c>
      <c r="D320" s="191" t="s">
        <v>232</v>
      </c>
      <c r="E320" s="152">
        <v>70000</v>
      </c>
      <c r="F320" s="330">
        <v>70000</v>
      </c>
      <c r="G320" s="330"/>
      <c r="H320" s="330"/>
      <c r="I320" s="369">
        <f t="shared" si="40"/>
        <v>0</v>
      </c>
      <c r="J320" s="369"/>
    </row>
    <row r="321" spans="1:10" s="157" customFormat="1" ht="13.8" hidden="1" x14ac:dyDescent="0.25">
      <c r="A321" s="150" t="s">
        <v>351</v>
      </c>
      <c r="B321" s="150">
        <v>79</v>
      </c>
      <c r="C321" s="190">
        <v>38119</v>
      </c>
      <c r="D321" s="191" t="s">
        <v>86</v>
      </c>
      <c r="E321" s="152">
        <v>4000</v>
      </c>
      <c r="F321" s="330">
        <v>5000</v>
      </c>
      <c r="G321" s="330"/>
      <c r="H321" s="330"/>
      <c r="I321" s="369">
        <f t="shared" si="40"/>
        <v>0</v>
      </c>
      <c r="J321" s="369"/>
    </row>
    <row r="322" spans="1:10" s="157" customFormat="1" ht="13.8" x14ac:dyDescent="0.25">
      <c r="A322" s="150" t="s">
        <v>351</v>
      </c>
      <c r="B322" s="146"/>
      <c r="C322" s="188">
        <v>382</v>
      </c>
      <c r="D322" s="189" t="s">
        <v>39</v>
      </c>
      <c r="E322" s="148">
        <f>SUM(E323)</f>
        <v>10000</v>
      </c>
      <c r="F322" s="327">
        <f>SUM(F323)</f>
        <v>5000</v>
      </c>
      <c r="G322" s="327"/>
      <c r="H322" s="327"/>
      <c r="I322" s="369">
        <f t="shared" si="40"/>
        <v>0</v>
      </c>
      <c r="J322" s="369"/>
    </row>
    <row r="323" spans="1:10" s="157" customFormat="1" ht="13.8" hidden="1" x14ac:dyDescent="0.25">
      <c r="A323" s="150" t="s">
        <v>351</v>
      </c>
      <c r="B323" s="150">
        <v>80</v>
      </c>
      <c r="C323" s="190">
        <v>38214</v>
      </c>
      <c r="D323" s="191" t="s">
        <v>241</v>
      </c>
      <c r="E323" s="152">
        <v>10000</v>
      </c>
      <c r="F323" s="330">
        <v>5000</v>
      </c>
      <c r="G323" s="330"/>
      <c r="H323" s="330"/>
      <c r="I323" s="369">
        <f t="shared" si="40"/>
        <v>0</v>
      </c>
      <c r="J323" s="369"/>
    </row>
    <row r="324" spans="1:10" s="157" customFormat="1" ht="14.4" thickBot="1" x14ac:dyDescent="0.3">
      <c r="A324" s="154"/>
      <c r="B324" s="154"/>
      <c r="C324" s="197"/>
      <c r="D324" s="198"/>
      <c r="E324" s="156"/>
      <c r="F324" s="332"/>
      <c r="G324" s="332"/>
      <c r="H324" s="332"/>
      <c r="I324" s="290"/>
      <c r="J324" s="290"/>
    </row>
    <row r="325" spans="1:10" s="235" customFormat="1" ht="17.399999999999999" thickBot="1" x14ac:dyDescent="0.35">
      <c r="A325" s="704" t="s">
        <v>242</v>
      </c>
      <c r="B325" s="705"/>
      <c r="C325" s="705"/>
      <c r="D325" s="705"/>
      <c r="E325" s="241">
        <f>SUM(E327)</f>
        <v>0</v>
      </c>
      <c r="F325" s="320">
        <f>SUM(F327)</f>
        <v>10000</v>
      </c>
      <c r="G325" s="320">
        <f>SUM(G327)</f>
        <v>10000</v>
      </c>
      <c r="H325" s="320">
        <f>SUM(H327)</f>
        <v>10000</v>
      </c>
      <c r="I325" s="284">
        <f>AVERAGE(G325/F325*100)</f>
        <v>100</v>
      </c>
      <c r="J325" s="284">
        <f>AVERAGE(H325/G325*100)</f>
        <v>100</v>
      </c>
    </row>
    <row r="326" spans="1:10" s="235" customFormat="1" ht="17.399999999999999" thickBot="1" x14ac:dyDescent="0.35">
      <c r="A326" s="242"/>
      <c r="B326" s="242"/>
      <c r="C326" s="242"/>
      <c r="D326" s="242"/>
      <c r="E326" s="217"/>
      <c r="F326" s="344"/>
      <c r="G326" s="344"/>
      <c r="H326" s="344"/>
      <c r="I326" s="285"/>
      <c r="J326" s="285"/>
    </row>
    <row r="327" spans="1:10" s="124" customFormat="1" ht="16.2" thickBot="1" x14ac:dyDescent="0.35">
      <c r="A327" s="689" t="s">
        <v>243</v>
      </c>
      <c r="B327" s="690"/>
      <c r="C327" s="690"/>
      <c r="D327" s="690"/>
      <c r="E327" s="136">
        <f>SUM(E331)</f>
        <v>0</v>
      </c>
      <c r="F327" s="322">
        <f>SUM(F331)</f>
        <v>10000</v>
      </c>
      <c r="G327" s="322">
        <f>SUM(G331)</f>
        <v>10000</v>
      </c>
      <c r="H327" s="322">
        <f>SUM(H331)</f>
        <v>10000</v>
      </c>
      <c r="I327" s="286">
        <f>AVERAGE(G327/F327*100)</f>
        <v>100</v>
      </c>
      <c r="J327" s="286">
        <f>AVERAGE(H327/G327*100)</f>
        <v>100</v>
      </c>
    </row>
    <row r="328" spans="1:10" ht="13.8" x14ac:dyDescent="0.25">
      <c r="B328" s="1"/>
      <c r="C328" s="232"/>
      <c r="D328" s="237"/>
      <c r="E328" s="220"/>
      <c r="F328" s="345"/>
      <c r="G328" s="345"/>
      <c r="H328" s="345"/>
      <c r="I328" s="285"/>
      <c r="J328" s="285"/>
    </row>
    <row r="329" spans="1:10" s="1" customFormat="1" ht="13.8" x14ac:dyDescent="0.25">
      <c r="C329" s="232"/>
      <c r="D329" s="227" t="s">
        <v>244</v>
      </c>
      <c r="E329" s="141"/>
      <c r="F329" s="324"/>
      <c r="G329" s="324"/>
      <c r="H329" s="324"/>
      <c r="I329" s="295"/>
      <c r="J329" s="295"/>
    </row>
    <row r="330" spans="1:10" s="1" customFormat="1" ht="14.25" customHeight="1" x14ac:dyDescent="0.25">
      <c r="C330" s="232"/>
      <c r="D330" s="276" t="s">
        <v>199</v>
      </c>
      <c r="E330" s="143"/>
      <c r="F330" s="325"/>
      <c r="G330" s="353"/>
      <c r="H330" s="353"/>
      <c r="I330" s="296"/>
      <c r="J330" s="296"/>
    </row>
    <row r="331" spans="1:10" s="1" customFormat="1" ht="13.8" x14ac:dyDescent="0.25">
      <c r="C331" s="232"/>
      <c r="D331" s="311" t="s">
        <v>330</v>
      </c>
      <c r="E331" s="222">
        <f t="shared" ref="E331:H333" si="41">SUM(E332)</f>
        <v>0</v>
      </c>
      <c r="F331" s="319">
        <f t="shared" si="41"/>
        <v>10000</v>
      </c>
      <c r="G331" s="319">
        <f t="shared" si="41"/>
        <v>10000</v>
      </c>
      <c r="H331" s="319">
        <f t="shared" si="41"/>
        <v>10000</v>
      </c>
      <c r="I331" s="371">
        <f>AVERAGE(G331/F331*100)</f>
        <v>100</v>
      </c>
      <c r="J331" s="371">
        <f>AVERAGE(H331/G331*100)</f>
        <v>100</v>
      </c>
    </row>
    <row r="332" spans="1:10" s="175" customFormat="1" ht="13.8" x14ac:dyDescent="0.25">
      <c r="A332" s="176" t="s">
        <v>296</v>
      </c>
      <c r="B332" s="146"/>
      <c r="C332" s="188">
        <v>32</v>
      </c>
      <c r="D332" s="189" t="s">
        <v>184</v>
      </c>
      <c r="E332" s="148">
        <f t="shared" si="41"/>
        <v>0</v>
      </c>
      <c r="F332" s="327">
        <f t="shared" si="41"/>
        <v>10000</v>
      </c>
      <c r="G332" s="327">
        <v>10000</v>
      </c>
      <c r="H332" s="327">
        <v>10000</v>
      </c>
      <c r="I332" s="369">
        <f t="shared" ref="I332:J334" si="42">AVERAGE(G332/F332*100)</f>
        <v>100</v>
      </c>
      <c r="J332" s="369">
        <f t="shared" si="42"/>
        <v>100</v>
      </c>
    </row>
    <row r="333" spans="1:10" s="175" customFormat="1" ht="13.8" x14ac:dyDescent="0.25">
      <c r="A333" s="176" t="s">
        <v>296</v>
      </c>
      <c r="B333" s="146"/>
      <c r="C333" s="188">
        <v>323</v>
      </c>
      <c r="D333" s="189" t="s">
        <v>57</v>
      </c>
      <c r="E333" s="148">
        <f t="shared" si="41"/>
        <v>0</v>
      </c>
      <c r="F333" s="327">
        <f t="shared" si="41"/>
        <v>10000</v>
      </c>
      <c r="G333" s="327"/>
      <c r="H333" s="327"/>
      <c r="I333" s="369">
        <f t="shared" si="42"/>
        <v>0</v>
      </c>
      <c r="J333" s="369"/>
    </row>
    <row r="334" spans="1:10" s="157" customFormat="1" ht="13.8" hidden="1" x14ac:dyDescent="0.25">
      <c r="A334" s="176" t="s">
        <v>296</v>
      </c>
      <c r="B334" s="150">
        <v>81</v>
      </c>
      <c r="C334" s="190">
        <v>3234</v>
      </c>
      <c r="D334" s="191" t="s">
        <v>61</v>
      </c>
      <c r="E334" s="152">
        <v>0</v>
      </c>
      <c r="F334" s="330">
        <v>10000</v>
      </c>
      <c r="G334" s="330"/>
      <c r="H334" s="330"/>
      <c r="I334" s="369">
        <f t="shared" si="42"/>
        <v>0</v>
      </c>
      <c r="J334" s="369"/>
    </row>
    <row r="335" spans="1:10" s="124" customFormat="1" ht="15.6" thickBot="1" x14ac:dyDescent="0.3">
      <c r="A335" s="153"/>
      <c r="C335" s="219"/>
      <c r="D335" s="243"/>
      <c r="E335" s="244"/>
      <c r="F335" s="354"/>
      <c r="G335" s="354"/>
      <c r="H335" s="354"/>
      <c r="I335" s="285"/>
      <c r="J335" s="285"/>
    </row>
    <row r="336" spans="1:10" s="235" customFormat="1" ht="17.399999999999999" thickBot="1" x14ac:dyDescent="0.35">
      <c r="A336" s="702" t="s">
        <v>286</v>
      </c>
      <c r="B336" s="703"/>
      <c r="C336" s="703"/>
      <c r="D336" s="703"/>
      <c r="E336" s="223">
        <f>SUM(E338+E371+E414)</f>
        <v>2675000</v>
      </c>
      <c r="F336" s="347">
        <f>SUM(F338+F371+F414)</f>
        <v>6430000</v>
      </c>
      <c r="G336" s="347">
        <f>SUM(G338+G371+G414)</f>
        <v>3580000</v>
      </c>
      <c r="H336" s="347">
        <f>SUM(H338+H371+H414)</f>
        <v>3950000</v>
      </c>
      <c r="I336" s="284">
        <f>AVERAGE(G336/F336*100)</f>
        <v>55.676516329704505</v>
      </c>
      <c r="J336" s="284">
        <f>AVERAGE(H336/G336*100)</f>
        <v>110.33519553072625</v>
      </c>
    </row>
    <row r="337" spans="1:10" s="235" customFormat="1" ht="17.399999999999999" thickBot="1" x14ac:dyDescent="0.35">
      <c r="A337" s="245"/>
      <c r="B337" s="245"/>
      <c r="C337" s="245"/>
      <c r="D337" s="245"/>
      <c r="E337" s="217"/>
      <c r="F337" s="344"/>
      <c r="G337" s="344"/>
      <c r="H337" s="344"/>
      <c r="I337" s="285"/>
      <c r="J337" s="285"/>
    </row>
    <row r="338" spans="1:10" s="124" customFormat="1" ht="16.2" thickBot="1" x14ac:dyDescent="0.35">
      <c r="A338" s="689" t="s">
        <v>245</v>
      </c>
      <c r="B338" s="690"/>
      <c r="C338" s="690"/>
      <c r="D338" s="690"/>
      <c r="E338" s="136">
        <f>SUM(E342+E351+E359+E366)</f>
        <v>0</v>
      </c>
      <c r="F338" s="322">
        <f>SUM(F342+F351+F359+F366)</f>
        <v>670000</v>
      </c>
      <c r="G338" s="322">
        <f>SUM(G342+G351+G359+G366)</f>
        <v>550000</v>
      </c>
      <c r="H338" s="322">
        <f>SUM(H342+H351+H359+H366)</f>
        <v>480000</v>
      </c>
      <c r="I338" s="286">
        <f>AVERAGE(G338/F338*100)</f>
        <v>82.089552238805979</v>
      </c>
      <c r="J338" s="286">
        <f>AVERAGE(H338/G338*100)</f>
        <v>87.272727272727266</v>
      </c>
    </row>
    <row r="339" spans="1:10" ht="13.8" x14ac:dyDescent="0.25">
      <c r="A339" s="153"/>
      <c r="B339" s="1"/>
      <c r="C339" s="232"/>
      <c r="D339" s="237"/>
      <c r="E339" s="220"/>
      <c r="F339" s="345"/>
      <c r="G339" s="345"/>
      <c r="H339" s="345"/>
      <c r="I339" s="285"/>
      <c r="J339" s="285"/>
    </row>
    <row r="340" spans="1:10" ht="15.75" customHeight="1" x14ac:dyDescent="0.25">
      <c r="A340" s="153"/>
      <c r="B340" s="1"/>
      <c r="C340" s="232"/>
      <c r="D340" s="227" t="s">
        <v>227</v>
      </c>
      <c r="E340" s="141"/>
      <c r="F340" s="324"/>
      <c r="G340" s="324"/>
      <c r="H340" s="324"/>
      <c r="I340" s="287"/>
      <c r="J340" s="287"/>
    </row>
    <row r="341" spans="1:10" ht="15.75" customHeight="1" x14ac:dyDescent="0.25">
      <c r="A341" s="153"/>
      <c r="B341" s="1"/>
      <c r="C341" s="232"/>
      <c r="D341" s="275" t="s">
        <v>199</v>
      </c>
      <c r="E341" s="143"/>
      <c r="F341" s="325"/>
      <c r="G341" s="325"/>
      <c r="H341" s="325"/>
      <c r="I341" s="288"/>
      <c r="J341" s="288"/>
    </row>
    <row r="342" spans="1:10" ht="16.5" customHeight="1" x14ac:dyDescent="0.25">
      <c r="A342" s="153"/>
      <c r="B342" s="1"/>
      <c r="C342" s="232"/>
      <c r="D342" s="311" t="s">
        <v>331</v>
      </c>
      <c r="E342" s="222">
        <f>SUM(E343)</f>
        <v>0</v>
      </c>
      <c r="F342" s="319">
        <f>SUM(F343)</f>
        <v>115000</v>
      </c>
      <c r="G342" s="319">
        <f>SUM(G343)</f>
        <v>100000</v>
      </c>
      <c r="H342" s="319">
        <f>SUM(H343)</f>
        <v>80000</v>
      </c>
      <c r="I342" s="371">
        <f>AVERAGE(G342/F342*100)</f>
        <v>86.956521739130437</v>
      </c>
      <c r="J342" s="371">
        <f>AVERAGE(H342/G342*100)</f>
        <v>80</v>
      </c>
    </row>
    <row r="343" spans="1:10" s="175" customFormat="1" ht="13.8" x14ac:dyDescent="0.25">
      <c r="A343" s="176" t="s">
        <v>296</v>
      </c>
      <c r="B343" s="146"/>
      <c r="C343" s="188">
        <v>32</v>
      </c>
      <c r="D343" s="189" t="s">
        <v>184</v>
      </c>
      <c r="E343" s="148">
        <f>SUM(E344+E346)</f>
        <v>0</v>
      </c>
      <c r="F343" s="327">
        <f>SUM(F344+F346)</f>
        <v>115000</v>
      </c>
      <c r="G343" s="327">
        <v>100000</v>
      </c>
      <c r="H343" s="327">
        <v>80000</v>
      </c>
      <c r="I343" s="369">
        <f t="shared" ref="I343:J347" si="43">AVERAGE(G343/F343*100)</f>
        <v>86.956521739130437</v>
      </c>
      <c r="J343" s="369">
        <f t="shared" si="43"/>
        <v>80</v>
      </c>
    </row>
    <row r="344" spans="1:10" s="175" customFormat="1" ht="13.8" x14ac:dyDescent="0.25">
      <c r="A344" s="176" t="s">
        <v>296</v>
      </c>
      <c r="B344" s="146"/>
      <c r="C344" s="188">
        <v>322</v>
      </c>
      <c r="D344" s="189" t="s">
        <v>53</v>
      </c>
      <c r="E344" s="148">
        <f>SUM(E345)</f>
        <v>0</v>
      </c>
      <c r="F344" s="327">
        <f>SUM(F345)</f>
        <v>100000</v>
      </c>
      <c r="G344" s="327"/>
      <c r="H344" s="327"/>
      <c r="I344" s="369">
        <f t="shared" si="43"/>
        <v>0</v>
      </c>
      <c r="J344" s="369"/>
    </row>
    <row r="345" spans="1:10" s="157" customFormat="1" ht="13.8" hidden="1" x14ac:dyDescent="0.25">
      <c r="A345" s="176" t="s">
        <v>296</v>
      </c>
      <c r="B345" s="150">
        <v>82</v>
      </c>
      <c r="C345" s="190">
        <v>3223</v>
      </c>
      <c r="D345" s="191" t="s">
        <v>55</v>
      </c>
      <c r="E345" s="152">
        <v>0</v>
      </c>
      <c r="F345" s="330">
        <v>100000</v>
      </c>
      <c r="G345" s="330"/>
      <c r="H345" s="330"/>
      <c r="I345" s="369">
        <f t="shared" si="43"/>
        <v>0</v>
      </c>
      <c r="J345" s="369"/>
    </row>
    <row r="346" spans="1:10" s="175" customFormat="1" ht="13.8" x14ac:dyDescent="0.25">
      <c r="A346" s="176" t="s">
        <v>296</v>
      </c>
      <c r="B346" s="146"/>
      <c r="C346" s="188">
        <v>323</v>
      </c>
      <c r="D346" s="189" t="s">
        <v>57</v>
      </c>
      <c r="E346" s="148">
        <f>SUM(E347)</f>
        <v>0</v>
      </c>
      <c r="F346" s="327">
        <f>SUM(F347)</f>
        <v>15000</v>
      </c>
      <c r="G346" s="327"/>
      <c r="H346" s="327"/>
      <c r="I346" s="369">
        <f t="shared" si="43"/>
        <v>0</v>
      </c>
      <c r="J346" s="369"/>
    </row>
    <row r="347" spans="1:10" s="157" customFormat="1" ht="13.8" hidden="1" x14ac:dyDescent="0.25">
      <c r="A347" s="176" t="s">
        <v>296</v>
      </c>
      <c r="B347" s="150">
        <v>83</v>
      </c>
      <c r="C347" s="190">
        <v>3232</v>
      </c>
      <c r="D347" s="191" t="s">
        <v>246</v>
      </c>
      <c r="E347" s="152">
        <v>0</v>
      </c>
      <c r="F347" s="330">
        <v>15000</v>
      </c>
      <c r="G347" s="330"/>
      <c r="H347" s="330"/>
      <c r="I347" s="369">
        <f t="shared" si="43"/>
        <v>0</v>
      </c>
      <c r="J347" s="369"/>
    </row>
    <row r="348" spans="1:10" s="157" customFormat="1" ht="13.8" x14ac:dyDescent="0.25">
      <c r="A348" s="154"/>
      <c r="B348" s="154"/>
      <c r="C348" s="197"/>
      <c r="D348" s="198"/>
      <c r="E348" s="156"/>
      <c r="F348" s="332"/>
      <c r="G348" s="332"/>
      <c r="H348" s="332"/>
      <c r="I348" s="290"/>
      <c r="J348" s="290"/>
    </row>
    <row r="349" spans="1:10" ht="13.8" x14ac:dyDescent="0.25">
      <c r="A349" s="153"/>
      <c r="B349" s="1"/>
      <c r="C349" s="232"/>
      <c r="D349" s="140" t="s">
        <v>227</v>
      </c>
      <c r="E349" s="141"/>
      <c r="F349" s="324"/>
      <c r="G349" s="324"/>
      <c r="H349" s="324"/>
      <c r="I349" s="287"/>
      <c r="J349" s="287"/>
    </row>
    <row r="350" spans="1:10" ht="14.4" x14ac:dyDescent="0.3">
      <c r="A350" s="153"/>
      <c r="B350" s="1"/>
      <c r="C350" s="232"/>
      <c r="D350" s="209" t="s">
        <v>199</v>
      </c>
      <c r="E350" s="143"/>
      <c r="F350" s="325"/>
      <c r="G350" s="325"/>
      <c r="H350" s="325"/>
      <c r="I350" s="288"/>
      <c r="J350" s="288"/>
    </row>
    <row r="351" spans="1:10" ht="13.8" x14ac:dyDescent="0.25">
      <c r="A351" s="153"/>
      <c r="B351" s="1"/>
      <c r="C351" s="232"/>
      <c r="D351" s="306" t="s">
        <v>332</v>
      </c>
      <c r="E351" s="222">
        <f t="shared" ref="E351:H352" si="44">SUM(E352)</f>
        <v>0</v>
      </c>
      <c r="F351" s="319">
        <f t="shared" si="44"/>
        <v>55000</v>
      </c>
      <c r="G351" s="319">
        <f t="shared" si="44"/>
        <v>50000</v>
      </c>
      <c r="H351" s="319">
        <f t="shared" si="44"/>
        <v>50000</v>
      </c>
      <c r="I351" s="371">
        <f>AVERAGE(G351/F351*100)</f>
        <v>90.909090909090907</v>
      </c>
      <c r="J351" s="371">
        <f>AVERAGE(H351/G351*100)</f>
        <v>100</v>
      </c>
    </row>
    <row r="352" spans="1:10" s="175" customFormat="1" ht="13.8" x14ac:dyDescent="0.25">
      <c r="A352" s="190" t="s">
        <v>310</v>
      </c>
      <c r="B352" s="146"/>
      <c r="C352" s="188">
        <v>32</v>
      </c>
      <c r="D352" s="189" t="s">
        <v>184</v>
      </c>
      <c r="E352" s="148">
        <f t="shared" si="44"/>
        <v>0</v>
      </c>
      <c r="F352" s="327">
        <f t="shared" si="44"/>
        <v>55000</v>
      </c>
      <c r="G352" s="327">
        <v>50000</v>
      </c>
      <c r="H352" s="327">
        <v>50000</v>
      </c>
      <c r="I352" s="369">
        <f t="shared" ref="I352:J355" si="45">AVERAGE(G352/F352*100)</f>
        <v>90.909090909090907</v>
      </c>
      <c r="J352" s="369">
        <f t="shared" si="45"/>
        <v>100</v>
      </c>
    </row>
    <row r="353" spans="1:10" s="175" customFormat="1" ht="13.8" x14ac:dyDescent="0.25">
      <c r="A353" s="190" t="s">
        <v>310</v>
      </c>
      <c r="B353" s="146"/>
      <c r="C353" s="188">
        <v>323</v>
      </c>
      <c r="D353" s="189" t="s">
        <v>57</v>
      </c>
      <c r="E353" s="148">
        <f>SUM(E354:E355)</f>
        <v>0</v>
      </c>
      <c r="F353" s="327">
        <f>SUM(F354:F355)</f>
        <v>55000</v>
      </c>
      <c r="G353" s="327"/>
      <c r="H353" s="327"/>
      <c r="I353" s="369">
        <f t="shared" si="45"/>
        <v>0</v>
      </c>
      <c r="J353" s="369"/>
    </row>
    <row r="354" spans="1:10" s="157" customFormat="1" ht="13.8" hidden="1" x14ac:dyDescent="0.25">
      <c r="A354" s="190" t="s">
        <v>310</v>
      </c>
      <c r="B354" s="150">
        <v>84</v>
      </c>
      <c r="C354" s="190">
        <v>3232</v>
      </c>
      <c r="D354" s="191" t="s">
        <v>246</v>
      </c>
      <c r="E354" s="152">
        <v>0</v>
      </c>
      <c r="F354" s="330">
        <v>10000</v>
      </c>
      <c r="G354" s="330"/>
      <c r="H354" s="330"/>
      <c r="I354" s="369">
        <f t="shared" si="45"/>
        <v>0</v>
      </c>
      <c r="J354" s="369"/>
    </row>
    <row r="355" spans="1:10" s="157" customFormat="1" ht="13.8" hidden="1" x14ac:dyDescent="0.25">
      <c r="A355" s="190" t="s">
        <v>310</v>
      </c>
      <c r="B355" s="150">
        <v>85</v>
      </c>
      <c r="C355" s="190">
        <v>3234</v>
      </c>
      <c r="D355" s="191" t="s">
        <v>61</v>
      </c>
      <c r="E355" s="152">
        <v>0</v>
      </c>
      <c r="F355" s="330">
        <v>45000</v>
      </c>
      <c r="G355" s="330"/>
      <c r="H355" s="330"/>
      <c r="I355" s="369">
        <f t="shared" si="45"/>
        <v>0</v>
      </c>
      <c r="J355" s="369"/>
    </row>
    <row r="356" spans="1:10" s="157" customFormat="1" ht="13.8" x14ac:dyDescent="0.25">
      <c r="A356" s="154"/>
      <c r="B356" s="154"/>
      <c r="C356" s="197"/>
      <c r="D356" s="198"/>
      <c r="E356" s="156"/>
      <c r="F356" s="332"/>
      <c r="G356" s="332"/>
      <c r="H356" s="332"/>
      <c r="I356" s="290"/>
      <c r="J356" s="290"/>
    </row>
    <row r="357" spans="1:10" ht="13.8" x14ac:dyDescent="0.25">
      <c r="B357" s="1"/>
      <c r="C357" s="232"/>
      <c r="D357" s="227" t="s">
        <v>227</v>
      </c>
      <c r="E357" s="141"/>
      <c r="F357" s="324"/>
      <c r="G357" s="324"/>
      <c r="H357" s="324"/>
      <c r="I357" s="295"/>
      <c r="J357" s="295"/>
    </row>
    <row r="358" spans="1:10" ht="14.25" customHeight="1" x14ac:dyDescent="0.25">
      <c r="B358" s="1"/>
      <c r="C358" s="232"/>
      <c r="D358" s="276" t="s">
        <v>247</v>
      </c>
      <c r="E358" s="143"/>
      <c r="F358" s="325"/>
      <c r="G358" s="325"/>
      <c r="H358" s="325"/>
      <c r="I358" s="296"/>
      <c r="J358" s="296"/>
    </row>
    <row r="359" spans="1:10" ht="13.8" x14ac:dyDescent="0.25">
      <c r="B359" s="1"/>
      <c r="C359" s="232"/>
      <c r="D359" s="312" t="s">
        <v>333</v>
      </c>
      <c r="E359" s="222">
        <f t="shared" ref="E359:H361" si="46">SUM(E360)</f>
        <v>0</v>
      </c>
      <c r="F359" s="319">
        <f t="shared" si="46"/>
        <v>250000</v>
      </c>
      <c r="G359" s="319">
        <f t="shared" si="46"/>
        <v>200000</v>
      </c>
      <c r="H359" s="319">
        <f t="shared" si="46"/>
        <v>150000</v>
      </c>
      <c r="I359" s="371">
        <f>AVERAGE(G359/F359*100)</f>
        <v>80</v>
      </c>
      <c r="J359" s="371">
        <f>AVERAGE(H359/G359*100)</f>
        <v>75</v>
      </c>
    </row>
    <row r="360" spans="1:10" s="175" customFormat="1" ht="13.8" x14ac:dyDescent="0.25">
      <c r="A360" s="150" t="s">
        <v>311</v>
      </c>
      <c r="B360" s="146"/>
      <c r="C360" s="188">
        <v>32</v>
      </c>
      <c r="D360" s="189" t="s">
        <v>184</v>
      </c>
      <c r="E360" s="148">
        <f t="shared" si="46"/>
        <v>0</v>
      </c>
      <c r="F360" s="327">
        <f t="shared" si="46"/>
        <v>250000</v>
      </c>
      <c r="G360" s="327">
        <v>200000</v>
      </c>
      <c r="H360" s="327">
        <v>150000</v>
      </c>
      <c r="I360" s="369">
        <f t="shared" ref="I360:J362" si="47">AVERAGE(G360/F360*100)</f>
        <v>80</v>
      </c>
      <c r="J360" s="369">
        <f t="shared" si="47"/>
        <v>75</v>
      </c>
    </row>
    <row r="361" spans="1:10" s="175" customFormat="1" ht="13.8" x14ac:dyDescent="0.25">
      <c r="A361" s="150" t="s">
        <v>311</v>
      </c>
      <c r="B361" s="146"/>
      <c r="C361" s="188">
        <v>323</v>
      </c>
      <c r="D361" s="189" t="s">
        <v>57</v>
      </c>
      <c r="E361" s="148">
        <f t="shared" si="46"/>
        <v>0</v>
      </c>
      <c r="F361" s="327">
        <f t="shared" si="46"/>
        <v>250000</v>
      </c>
      <c r="G361" s="327"/>
      <c r="H361" s="327"/>
      <c r="I361" s="369">
        <f t="shared" si="47"/>
        <v>0</v>
      </c>
      <c r="J361" s="369"/>
    </row>
    <row r="362" spans="1:10" s="157" customFormat="1" ht="13.8" hidden="1" x14ac:dyDescent="0.25">
      <c r="A362" s="150" t="s">
        <v>311</v>
      </c>
      <c r="B362" s="150">
        <v>86</v>
      </c>
      <c r="C362" s="190">
        <v>3232</v>
      </c>
      <c r="D362" s="191" t="s">
        <v>246</v>
      </c>
      <c r="E362" s="152">
        <v>0</v>
      </c>
      <c r="F362" s="330">
        <v>250000</v>
      </c>
      <c r="G362" s="330"/>
      <c r="H362" s="330"/>
      <c r="I362" s="369">
        <f t="shared" si="47"/>
        <v>0</v>
      </c>
      <c r="J362" s="369"/>
    </row>
    <row r="363" spans="1:10" s="157" customFormat="1" ht="13.8" x14ac:dyDescent="0.25">
      <c r="A363" s="154"/>
      <c r="B363" s="154"/>
      <c r="C363" s="197"/>
      <c r="D363" s="198"/>
      <c r="E363" s="156"/>
      <c r="F363" s="332"/>
      <c r="G363" s="332"/>
      <c r="H363" s="332"/>
      <c r="I363" s="290"/>
      <c r="J363" s="290"/>
    </row>
    <row r="364" spans="1:10" ht="13.8" x14ac:dyDescent="0.25">
      <c r="B364" s="1"/>
      <c r="C364" s="232"/>
      <c r="D364" s="227" t="s">
        <v>227</v>
      </c>
      <c r="E364" s="141"/>
      <c r="F364" s="324"/>
      <c r="G364" s="324"/>
      <c r="H364" s="324"/>
      <c r="I364" s="295"/>
      <c r="J364" s="295"/>
    </row>
    <row r="365" spans="1:10" ht="14.25" customHeight="1" x14ac:dyDescent="0.25">
      <c r="B365" s="1"/>
      <c r="C365" s="232"/>
      <c r="D365" s="276" t="s">
        <v>248</v>
      </c>
      <c r="E365" s="143"/>
      <c r="F365" s="325"/>
      <c r="G365" s="325"/>
      <c r="H365" s="325"/>
      <c r="I365" s="296"/>
      <c r="J365" s="296"/>
    </row>
    <row r="366" spans="1:10" ht="27.6" x14ac:dyDescent="0.25">
      <c r="B366" s="1"/>
      <c r="C366" s="232"/>
      <c r="D366" s="311" t="s">
        <v>334</v>
      </c>
      <c r="E366" s="222">
        <f t="shared" ref="E366:H368" si="48">SUM(E367)</f>
        <v>0</v>
      </c>
      <c r="F366" s="319">
        <f t="shared" si="48"/>
        <v>250000</v>
      </c>
      <c r="G366" s="319">
        <f t="shared" si="48"/>
        <v>200000</v>
      </c>
      <c r="H366" s="319">
        <f t="shared" si="48"/>
        <v>200000</v>
      </c>
      <c r="I366" s="371">
        <f>AVERAGE(G366/F366*100)</f>
        <v>80</v>
      </c>
      <c r="J366" s="371">
        <f>AVERAGE(H366/G366*100)</f>
        <v>100</v>
      </c>
    </row>
    <row r="367" spans="1:10" s="175" customFormat="1" ht="13.8" x14ac:dyDescent="0.25">
      <c r="A367" s="150" t="s">
        <v>312</v>
      </c>
      <c r="B367" s="146"/>
      <c r="C367" s="188">
        <v>32</v>
      </c>
      <c r="D367" s="189" t="s">
        <v>184</v>
      </c>
      <c r="E367" s="148">
        <f t="shared" si="48"/>
        <v>0</v>
      </c>
      <c r="F367" s="327">
        <f t="shared" si="48"/>
        <v>250000</v>
      </c>
      <c r="G367" s="327">
        <v>200000</v>
      </c>
      <c r="H367" s="327">
        <v>200000</v>
      </c>
      <c r="I367" s="369">
        <f t="shared" ref="I367:J369" si="49">AVERAGE(G367/F367*100)</f>
        <v>80</v>
      </c>
      <c r="J367" s="369">
        <f t="shared" si="49"/>
        <v>100</v>
      </c>
    </row>
    <row r="368" spans="1:10" s="175" customFormat="1" ht="13.8" x14ac:dyDescent="0.25">
      <c r="A368" s="150" t="s">
        <v>312</v>
      </c>
      <c r="B368" s="146"/>
      <c r="C368" s="188">
        <v>323</v>
      </c>
      <c r="D368" s="189" t="s">
        <v>57</v>
      </c>
      <c r="E368" s="148">
        <f t="shared" si="48"/>
        <v>0</v>
      </c>
      <c r="F368" s="327">
        <f t="shared" si="48"/>
        <v>250000</v>
      </c>
      <c r="G368" s="327"/>
      <c r="H368" s="327"/>
      <c r="I368" s="369">
        <f t="shared" si="49"/>
        <v>0</v>
      </c>
      <c r="J368" s="369"/>
    </row>
    <row r="369" spans="1:10" s="157" customFormat="1" ht="13.8" hidden="1" x14ac:dyDescent="0.25">
      <c r="A369" s="150" t="s">
        <v>312</v>
      </c>
      <c r="B369" s="150">
        <v>87</v>
      </c>
      <c r="C369" s="190">
        <v>3232</v>
      </c>
      <c r="D369" s="191" t="s">
        <v>246</v>
      </c>
      <c r="E369" s="152">
        <v>0</v>
      </c>
      <c r="F369" s="330">
        <v>250000</v>
      </c>
      <c r="G369" s="330"/>
      <c r="H369" s="330"/>
      <c r="I369" s="369">
        <f t="shared" si="49"/>
        <v>0</v>
      </c>
      <c r="J369" s="369"/>
    </row>
    <row r="370" spans="1:10" s="157" customFormat="1" ht="14.4" thickBot="1" x14ac:dyDescent="0.3">
      <c r="A370" s="154"/>
      <c r="B370" s="154"/>
      <c r="C370" s="197"/>
      <c r="D370" s="198"/>
      <c r="E370" s="156"/>
      <c r="F370" s="332"/>
      <c r="G370" s="332"/>
      <c r="H370" s="332"/>
      <c r="I370" s="290"/>
      <c r="J370" s="290"/>
    </row>
    <row r="371" spans="1:10" s="124" customFormat="1" ht="16.2" thickBot="1" x14ac:dyDescent="0.35">
      <c r="A371" s="689" t="s">
        <v>249</v>
      </c>
      <c r="B371" s="690"/>
      <c r="C371" s="690"/>
      <c r="D371" s="690"/>
      <c r="E371" s="136">
        <f>SUM(E375+E382+E389+E399+E406)</f>
        <v>1030000</v>
      </c>
      <c r="F371" s="322">
        <f>SUM(F375+F382+F389+F399+F406)</f>
        <v>2250000</v>
      </c>
      <c r="G371" s="322">
        <f>SUM(G375+G382+G389+G399+G406)</f>
        <v>1650000</v>
      </c>
      <c r="H371" s="322">
        <f>SUM(H375+H382+H389+H399+H406)</f>
        <v>1900000</v>
      </c>
      <c r="I371" s="286">
        <f>AVERAGE(G371/F371*100)</f>
        <v>73.333333333333329</v>
      </c>
      <c r="J371" s="286">
        <f>AVERAGE(H371/G371*100)</f>
        <v>115.15151515151516</v>
      </c>
    </row>
    <row r="372" spans="1:10" s="124" customFormat="1" ht="15.6" x14ac:dyDescent="0.3">
      <c r="A372" s="125"/>
      <c r="B372" s="125"/>
      <c r="C372" s="125"/>
      <c r="D372" s="125"/>
      <c r="E372" s="224"/>
      <c r="F372" s="348"/>
      <c r="G372" s="348"/>
      <c r="H372" s="348"/>
      <c r="I372" s="285"/>
      <c r="J372" s="285"/>
    </row>
    <row r="373" spans="1:10" s="1" customFormat="1" ht="27.6" x14ac:dyDescent="0.25">
      <c r="C373" s="232"/>
      <c r="D373" s="227" t="s">
        <v>250</v>
      </c>
      <c r="E373" s="141"/>
      <c r="F373" s="324"/>
      <c r="G373" s="324"/>
      <c r="H373" s="324"/>
      <c r="I373" s="295"/>
      <c r="J373" s="295"/>
    </row>
    <row r="374" spans="1:10" s="1" customFormat="1" ht="13.8" x14ac:dyDescent="0.25">
      <c r="C374" s="232"/>
      <c r="D374" s="276" t="s">
        <v>251</v>
      </c>
      <c r="E374" s="143"/>
      <c r="F374" s="325"/>
      <c r="G374" s="325"/>
      <c r="H374" s="325"/>
      <c r="I374" s="296"/>
      <c r="J374" s="296"/>
    </row>
    <row r="375" spans="1:10" s="1" customFormat="1" ht="27.6" x14ac:dyDescent="0.25">
      <c r="C375" s="232"/>
      <c r="D375" s="311" t="s">
        <v>335</v>
      </c>
      <c r="E375" s="222">
        <f t="shared" ref="E375:H377" si="50">SUM(E376)</f>
        <v>70000</v>
      </c>
      <c r="F375" s="319">
        <f t="shared" si="50"/>
        <v>50000</v>
      </c>
      <c r="G375" s="319">
        <f t="shared" si="50"/>
        <v>100000</v>
      </c>
      <c r="H375" s="319">
        <f t="shared" si="50"/>
        <v>150000</v>
      </c>
      <c r="I375" s="371">
        <f>AVERAGE(G375/F375*100)</f>
        <v>200</v>
      </c>
      <c r="J375" s="371">
        <f>AVERAGE(H375/G375*100)</f>
        <v>150</v>
      </c>
    </row>
    <row r="376" spans="1:10" s="175" customFormat="1" ht="13.8" x14ac:dyDescent="0.25">
      <c r="A376" s="150" t="s">
        <v>297</v>
      </c>
      <c r="B376" s="146"/>
      <c r="C376" s="188">
        <v>41</v>
      </c>
      <c r="D376" s="189" t="s">
        <v>252</v>
      </c>
      <c r="E376" s="148">
        <f t="shared" si="50"/>
        <v>70000</v>
      </c>
      <c r="F376" s="327">
        <f t="shared" si="50"/>
        <v>50000</v>
      </c>
      <c r="G376" s="327">
        <v>100000</v>
      </c>
      <c r="H376" s="327">
        <v>150000</v>
      </c>
      <c r="I376" s="369">
        <f t="shared" ref="I376:J378" si="51">AVERAGE(G376/F376*100)</f>
        <v>200</v>
      </c>
      <c r="J376" s="369">
        <f t="shared" si="51"/>
        <v>150</v>
      </c>
    </row>
    <row r="377" spans="1:10" s="157" customFormat="1" ht="13.8" x14ac:dyDescent="0.25">
      <c r="A377" s="150" t="s">
        <v>297</v>
      </c>
      <c r="B377" s="146"/>
      <c r="C377" s="188">
        <v>411</v>
      </c>
      <c r="D377" s="189" t="s">
        <v>96</v>
      </c>
      <c r="E377" s="148">
        <f t="shared" si="50"/>
        <v>70000</v>
      </c>
      <c r="F377" s="327">
        <f t="shared" si="50"/>
        <v>50000</v>
      </c>
      <c r="G377" s="327"/>
      <c r="H377" s="327"/>
      <c r="I377" s="369">
        <f t="shared" si="51"/>
        <v>0</v>
      </c>
      <c r="J377" s="369"/>
    </row>
    <row r="378" spans="1:10" s="157" customFormat="1" ht="13.8" hidden="1" x14ac:dyDescent="0.25">
      <c r="A378" s="150" t="s">
        <v>297</v>
      </c>
      <c r="B378" s="150">
        <v>88</v>
      </c>
      <c r="C378" s="190">
        <v>4111</v>
      </c>
      <c r="D378" s="191" t="s">
        <v>41</v>
      </c>
      <c r="E378" s="152">
        <v>70000</v>
      </c>
      <c r="F378" s="330">
        <v>50000</v>
      </c>
      <c r="G378" s="330"/>
      <c r="H378" s="330"/>
      <c r="I378" s="369">
        <f t="shared" si="51"/>
        <v>0</v>
      </c>
      <c r="J378" s="369"/>
    </row>
    <row r="379" spans="1:10" s="124" customFormat="1" ht="15" x14ac:dyDescent="0.25">
      <c r="A379" s="153"/>
      <c r="C379" s="219"/>
      <c r="D379" s="243"/>
      <c r="E379" s="244"/>
      <c r="F379" s="354"/>
      <c r="G379" s="354"/>
      <c r="H379" s="354"/>
      <c r="I379" s="285"/>
      <c r="J379" s="285"/>
    </row>
    <row r="380" spans="1:10" s="1" customFormat="1" ht="13.8" x14ac:dyDescent="0.25">
      <c r="A380" s="149"/>
      <c r="C380" s="232"/>
      <c r="D380" s="227" t="s">
        <v>253</v>
      </c>
      <c r="E380" s="141"/>
      <c r="F380" s="324"/>
      <c r="G380" s="324"/>
      <c r="H380" s="324"/>
      <c r="I380" s="295"/>
      <c r="J380" s="295"/>
    </row>
    <row r="381" spans="1:10" s="1" customFormat="1" ht="13.8" x14ac:dyDescent="0.25">
      <c r="A381" s="149"/>
      <c r="C381" s="232"/>
      <c r="D381" s="276" t="s">
        <v>247</v>
      </c>
      <c r="E381" s="240"/>
      <c r="F381" s="353"/>
      <c r="G381" s="353"/>
      <c r="H381" s="353"/>
      <c r="I381" s="296"/>
      <c r="J381" s="296"/>
    </row>
    <row r="382" spans="1:10" s="1" customFormat="1" ht="13.8" x14ac:dyDescent="0.25">
      <c r="A382" s="149"/>
      <c r="C382" s="232"/>
      <c r="D382" s="312" t="s">
        <v>336</v>
      </c>
      <c r="E382" s="222">
        <f t="shared" ref="E382:H384" si="52">SUM(E383)</f>
        <v>700000</v>
      </c>
      <c r="F382" s="319">
        <f t="shared" si="52"/>
        <v>300000</v>
      </c>
      <c r="G382" s="319">
        <f t="shared" si="52"/>
        <v>300000</v>
      </c>
      <c r="H382" s="319">
        <f t="shared" si="52"/>
        <v>500000</v>
      </c>
      <c r="I382" s="371">
        <f>AVERAGE(G382/F382*100)</f>
        <v>100</v>
      </c>
      <c r="J382" s="371">
        <f>AVERAGE(H382/G382*100)</f>
        <v>166.66666666666669</v>
      </c>
    </row>
    <row r="383" spans="1:10" s="157" customFormat="1" ht="13.8" x14ac:dyDescent="0.25">
      <c r="A383" s="150" t="s">
        <v>315</v>
      </c>
      <c r="B383" s="146"/>
      <c r="C383" s="188">
        <v>42</v>
      </c>
      <c r="D383" s="189" t="s">
        <v>254</v>
      </c>
      <c r="E383" s="148">
        <f t="shared" si="52"/>
        <v>700000</v>
      </c>
      <c r="F383" s="327">
        <f t="shared" si="52"/>
        <v>300000</v>
      </c>
      <c r="G383" s="327">
        <v>300000</v>
      </c>
      <c r="H383" s="327">
        <v>500000</v>
      </c>
      <c r="I383" s="369">
        <f t="shared" ref="I383:J385" si="53">AVERAGE(G383/F383*100)</f>
        <v>100</v>
      </c>
      <c r="J383" s="369">
        <f t="shared" si="53"/>
        <v>166.66666666666669</v>
      </c>
    </row>
    <row r="384" spans="1:10" s="157" customFormat="1" ht="13.8" x14ac:dyDescent="0.25">
      <c r="A384" s="150" t="s">
        <v>315</v>
      </c>
      <c r="B384" s="146"/>
      <c r="C384" s="188">
        <v>421</v>
      </c>
      <c r="D384" s="189" t="s">
        <v>98</v>
      </c>
      <c r="E384" s="148">
        <f t="shared" si="52"/>
        <v>700000</v>
      </c>
      <c r="F384" s="327">
        <f t="shared" si="52"/>
        <v>300000</v>
      </c>
      <c r="G384" s="327"/>
      <c r="H384" s="327"/>
      <c r="I384" s="369">
        <f t="shared" si="53"/>
        <v>0</v>
      </c>
      <c r="J384" s="369"/>
    </row>
    <row r="385" spans="1:10" s="157" customFormat="1" ht="13.8" hidden="1" x14ac:dyDescent="0.25">
      <c r="A385" s="150" t="s">
        <v>315</v>
      </c>
      <c r="B385" s="150">
        <v>89</v>
      </c>
      <c r="C385" s="190">
        <v>4214</v>
      </c>
      <c r="D385" s="191" t="s">
        <v>255</v>
      </c>
      <c r="E385" s="152">
        <v>700000</v>
      </c>
      <c r="F385" s="330">
        <v>300000</v>
      </c>
      <c r="G385" s="330"/>
      <c r="H385" s="330"/>
      <c r="I385" s="369">
        <f t="shared" si="53"/>
        <v>0</v>
      </c>
      <c r="J385" s="369"/>
    </row>
    <row r="386" spans="1:10" s="157" customFormat="1" ht="13.8" x14ac:dyDescent="0.25">
      <c r="A386" s="154"/>
      <c r="B386" s="154"/>
      <c r="C386" s="197"/>
      <c r="D386" s="198"/>
      <c r="E386" s="156"/>
      <c r="F386" s="332"/>
      <c r="G386" s="332"/>
      <c r="H386" s="332"/>
      <c r="I386" s="290"/>
      <c r="J386" s="290"/>
    </row>
    <row r="387" spans="1:10" s="1" customFormat="1" ht="27.6" x14ac:dyDescent="0.25">
      <c r="A387" s="149"/>
      <c r="C387" s="232"/>
      <c r="D387" s="227" t="s">
        <v>250</v>
      </c>
      <c r="E387" s="141"/>
      <c r="F387" s="324"/>
      <c r="G387" s="324"/>
      <c r="H387" s="324"/>
      <c r="I387" s="295"/>
      <c r="J387" s="295"/>
    </row>
    <row r="388" spans="1:10" s="1" customFormat="1" ht="13.8" x14ac:dyDescent="0.25">
      <c r="A388" s="149"/>
      <c r="C388" s="232"/>
      <c r="D388" s="276" t="s">
        <v>199</v>
      </c>
      <c r="E388" s="240"/>
      <c r="F388" s="353"/>
      <c r="G388" s="353"/>
      <c r="H388" s="325"/>
      <c r="I388" s="296"/>
      <c r="J388" s="296"/>
    </row>
    <row r="389" spans="1:10" s="1" customFormat="1" ht="13.8" x14ac:dyDescent="0.25">
      <c r="A389" s="149"/>
      <c r="C389" s="232"/>
      <c r="D389" s="312" t="s">
        <v>337</v>
      </c>
      <c r="E389" s="222">
        <f>SUM(E390+E393)</f>
        <v>110000</v>
      </c>
      <c r="F389" s="319">
        <f>SUM(F390+F393)</f>
        <v>100000</v>
      </c>
      <c r="G389" s="319">
        <f>SUM(G390+G393)</f>
        <v>50000</v>
      </c>
      <c r="H389" s="319">
        <f>SUM(H390+H393)</f>
        <v>50000</v>
      </c>
      <c r="I389" s="371">
        <f>AVERAGE(G389/F389*100)</f>
        <v>50</v>
      </c>
      <c r="J389" s="371">
        <f>AVERAGE(H389/G389*100)</f>
        <v>100</v>
      </c>
    </row>
    <row r="390" spans="1:10" s="157" customFormat="1" ht="13.8" x14ac:dyDescent="0.25">
      <c r="A390" s="150" t="s">
        <v>316</v>
      </c>
      <c r="B390" s="146"/>
      <c r="C390" s="188">
        <v>38</v>
      </c>
      <c r="D390" s="189" t="s">
        <v>129</v>
      </c>
      <c r="E390" s="148">
        <f t="shared" ref="E390:H394" si="54">SUM(E391)</f>
        <v>10000</v>
      </c>
      <c r="F390" s="327">
        <f t="shared" si="54"/>
        <v>100000</v>
      </c>
      <c r="G390" s="327">
        <v>50000</v>
      </c>
      <c r="H390" s="327">
        <v>50000</v>
      </c>
      <c r="I390" s="369">
        <f>AVERAGE(G390/F390*100)</f>
        <v>50</v>
      </c>
      <c r="J390" s="369">
        <f>AVERAGE(H390/G390*100)</f>
        <v>100</v>
      </c>
    </row>
    <row r="391" spans="1:10" s="157" customFormat="1" ht="13.8" x14ac:dyDescent="0.25">
      <c r="A391" s="150" t="s">
        <v>316</v>
      </c>
      <c r="B391" s="146"/>
      <c r="C391" s="188">
        <v>386</v>
      </c>
      <c r="D391" s="189" t="s">
        <v>266</v>
      </c>
      <c r="E391" s="148">
        <f t="shared" si="54"/>
        <v>10000</v>
      </c>
      <c r="F391" s="327">
        <f t="shared" si="54"/>
        <v>100000</v>
      </c>
      <c r="G391" s="327"/>
      <c r="H391" s="327"/>
      <c r="I391" s="369">
        <f>AVERAGE(G391/F391*100)</f>
        <v>0</v>
      </c>
      <c r="J391" s="369"/>
    </row>
    <row r="392" spans="1:10" s="157" customFormat="1" ht="13.8" hidden="1" x14ac:dyDescent="0.25">
      <c r="A392" s="150" t="s">
        <v>316</v>
      </c>
      <c r="B392" s="150">
        <v>90</v>
      </c>
      <c r="C392" s="190">
        <v>3862</v>
      </c>
      <c r="D392" s="191" t="s">
        <v>267</v>
      </c>
      <c r="E392" s="152">
        <v>10000</v>
      </c>
      <c r="F392" s="330">
        <v>100000</v>
      </c>
      <c r="G392" s="330"/>
      <c r="H392" s="330"/>
      <c r="I392" s="369">
        <f>AVERAGE(G392/F392*100)</f>
        <v>0</v>
      </c>
      <c r="J392" s="369"/>
    </row>
    <row r="393" spans="1:10" s="157" customFormat="1" ht="13.8" x14ac:dyDescent="0.25">
      <c r="A393" s="150" t="s">
        <v>316</v>
      </c>
      <c r="B393" s="146"/>
      <c r="C393" s="188">
        <v>42</v>
      </c>
      <c r="D393" s="189" t="s">
        <v>254</v>
      </c>
      <c r="E393" s="148">
        <f t="shared" si="54"/>
        <v>100000</v>
      </c>
      <c r="F393" s="327">
        <f t="shared" si="54"/>
        <v>0</v>
      </c>
      <c r="G393" s="327">
        <f t="shared" si="54"/>
        <v>0</v>
      </c>
      <c r="H393" s="327">
        <f t="shared" si="54"/>
        <v>0</v>
      </c>
      <c r="I393" s="369">
        <v>0</v>
      </c>
      <c r="J393" s="369">
        <v>0</v>
      </c>
    </row>
    <row r="394" spans="1:10" s="157" customFormat="1" ht="13.8" x14ac:dyDescent="0.25">
      <c r="A394" s="150" t="s">
        <v>316</v>
      </c>
      <c r="B394" s="146"/>
      <c r="C394" s="188">
        <v>421</v>
      </c>
      <c r="D394" s="189" t="s">
        <v>98</v>
      </c>
      <c r="E394" s="148">
        <f t="shared" si="54"/>
        <v>100000</v>
      </c>
      <c r="F394" s="327">
        <f t="shared" si="54"/>
        <v>0</v>
      </c>
      <c r="G394" s="327"/>
      <c r="H394" s="327"/>
      <c r="I394" s="369"/>
      <c r="J394" s="369"/>
    </row>
    <row r="395" spans="1:10" s="157" customFormat="1" ht="13.8" hidden="1" x14ac:dyDescent="0.25">
      <c r="A395" s="150" t="s">
        <v>316</v>
      </c>
      <c r="B395" s="150">
        <v>91</v>
      </c>
      <c r="C395" s="190">
        <v>4214</v>
      </c>
      <c r="D395" s="191" t="s">
        <v>255</v>
      </c>
      <c r="E395" s="152">
        <v>100000</v>
      </c>
      <c r="F395" s="330">
        <v>0</v>
      </c>
      <c r="G395" s="330"/>
      <c r="H395" s="330"/>
      <c r="I395" s="369"/>
      <c r="J395" s="369"/>
    </row>
    <row r="396" spans="1:10" s="157" customFormat="1" ht="13.8" x14ac:dyDescent="0.25">
      <c r="A396" s="154"/>
      <c r="B396" s="154"/>
      <c r="C396" s="197"/>
      <c r="D396" s="198"/>
      <c r="E396" s="156"/>
      <c r="F396" s="332"/>
      <c r="G396" s="332"/>
      <c r="H396" s="332"/>
      <c r="I396" s="290"/>
      <c r="J396" s="290"/>
    </row>
    <row r="397" spans="1:10" s="1" customFormat="1" ht="27.6" x14ac:dyDescent="0.25">
      <c r="C397" s="232"/>
      <c r="D397" s="227" t="s">
        <v>250</v>
      </c>
      <c r="E397" s="141"/>
      <c r="F397" s="324"/>
      <c r="G397" s="324"/>
      <c r="H397" s="324"/>
      <c r="I397" s="287"/>
      <c r="J397" s="287"/>
    </row>
    <row r="398" spans="1:10" s="1" customFormat="1" ht="13.8" x14ac:dyDescent="0.25">
      <c r="C398" s="232"/>
      <c r="D398" s="276" t="s">
        <v>256</v>
      </c>
      <c r="E398" s="143"/>
      <c r="F398" s="325"/>
      <c r="G398" s="325"/>
      <c r="H398" s="325"/>
      <c r="I398" s="288"/>
      <c r="J398" s="288"/>
    </row>
    <row r="399" spans="1:10" s="1" customFormat="1" ht="13.8" x14ac:dyDescent="0.25">
      <c r="C399" s="232"/>
      <c r="D399" s="311" t="s">
        <v>338</v>
      </c>
      <c r="E399" s="222">
        <f t="shared" ref="E399:H401" si="55">SUM(E400)</f>
        <v>50000</v>
      </c>
      <c r="F399" s="319">
        <f t="shared" si="55"/>
        <v>1000000</v>
      </c>
      <c r="G399" s="319">
        <f t="shared" si="55"/>
        <v>500000</v>
      </c>
      <c r="H399" s="319">
        <f t="shared" si="55"/>
        <v>0</v>
      </c>
      <c r="I399" s="371">
        <f>AVERAGE(G399/F399*100)</f>
        <v>50</v>
      </c>
      <c r="J399" s="371">
        <f>AVERAGE(H399/G399*100)</f>
        <v>0</v>
      </c>
    </row>
    <row r="400" spans="1:10" s="157" customFormat="1" ht="13.8" x14ac:dyDescent="0.25">
      <c r="A400" s="150" t="s">
        <v>352</v>
      </c>
      <c r="B400" s="146"/>
      <c r="C400" s="188">
        <v>42</v>
      </c>
      <c r="D400" s="189" t="s">
        <v>254</v>
      </c>
      <c r="E400" s="148">
        <f t="shared" si="55"/>
        <v>50000</v>
      </c>
      <c r="F400" s="327">
        <f t="shared" si="55"/>
        <v>1000000</v>
      </c>
      <c r="G400" s="327">
        <v>500000</v>
      </c>
      <c r="H400" s="327">
        <f t="shared" si="55"/>
        <v>0</v>
      </c>
      <c r="I400" s="369">
        <f t="shared" ref="I400:J402" si="56">AVERAGE(G400/F400*100)</f>
        <v>50</v>
      </c>
      <c r="J400" s="369">
        <f t="shared" si="56"/>
        <v>0</v>
      </c>
    </row>
    <row r="401" spans="1:10" s="157" customFormat="1" ht="13.8" x14ac:dyDescent="0.25">
      <c r="A401" s="150" t="s">
        <v>352</v>
      </c>
      <c r="B401" s="146"/>
      <c r="C401" s="188">
        <v>421</v>
      </c>
      <c r="D401" s="189" t="s">
        <v>98</v>
      </c>
      <c r="E401" s="148">
        <f t="shared" si="55"/>
        <v>50000</v>
      </c>
      <c r="F401" s="327">
        <f t="shared" si="55"/>
        <v>1000000</v>
      </c>
      <c r="G401" s="327"/>
      <c r="H401" s="327"/>
      <c r="I401" s="369">
        <f t="shared" si="56"/>
        <v>0</v>
      </c>
      <c r="J401" s="369"/>
    </row>
    <row r="402" spans="1:10" s="157" customFormat="1" ht="13.8" hidden="1" x14ac:dyDescent="0.25">
      <c r="A402" s="150" t="s">
        <v>352</v>
      </c>
      <c r="B402" s="150">
        <v>92</v>
      </c>
      <c r="C402" s="190">
        <v>4214</v>
      </c>
      <c r="D402" s="191" t="s">
        <v>255</v>
      </c>
      <c r="E402" s="152">
        <v>50000</v>
      </c>
      <c r="F402" s="330">
        <v>1000000</v>
      </c>
      <c r="G402" s="330"/>
      <c r="H402" s="330"/>
      <c r="I402" s="369">
        <f t="shared" si="56"/>
        <v>0</v>
      </c>
      <c r="J402" s="369"/>
    </row>
    <row r="403" spans="1:10" s="157" customFormat="1" ht="13.8" x14ac:dyDescent="0.25">
      <c r="A403" s="154"/>
      <c r="B403" s="154"/>
      <c r="C403" s="197"/>
      <c r="D403" s="198"/>
      <c r="E403" s="156"/>
      <c r="F403" s="332"/>
      <c r="G403" s="332"/>
      <c r="H403" s="332"/>
      <c r="I403" s="290"/>
      <c r="J403" s="290"/>
    </row>
    <row r="404" spans="1:10" s="1" customFormat="1" ht="27.6" x14ac:dyDescent="0.25">
      <c r="C404" s="232"/>
      <c r="D404" s="227" t="s">
        <v>265</v>
      </c>
      <c r="E404" s="141"/>
      <c r="F404" s="324"/>
      <c r="G404" s="324"/>
      <c r="H404" s="324"/>
      <c r="I404" s="287"/>
      <c r="J404" s="287"/>
    </row>
    <row r="405" spans="1:10" s="1" customFormat="1" ht="26.4" x14ac:dyDescent="0.25">
      <c r="C405" s="232"/>
      <c r="D405" s="275" t="s">
        <v>257</v>
      </c>
      <c r="E405" s="143"/>
      <c r="F405" s="325"/>
      <c r="G405" s="325"/>
      <c r="H405" s="325"/>
      <c r="I405" s="288"/>
      <c r="J405" s="288"/>
    </row>
    <row r="406" spans="1:10" s="1" customFormat="1" ht="13.8" x14ac:dyDescent="0.25">
      <c r="C406" s="232"/>
      <c r="D406" s="312" t="s">
        <v>339</v>
      </c>
      <c r="E406" s="222">
        <f>SUM(E407)</f>
        <v>100000</v>
      </c>
      <c r="F406" s="319">
        <f>SUM(F407+F410)</f>
        <v>800000</v>
      </c>
      <c r="G406" s="319">
        <f>SUM(G407+G410)</f>
        <v>700000</v>
      </c>
      <c r="H406" s="319">
        <f>SUM(H407+H410)</f>
        <v>1200000</v>
      </c>
      <c r="I406" s="371">
        <f>AVERAGE(G406/F406*100)</f>
        <v>87.5</v>
      </c>
      <c r="J406" s="371">
        <f>AVERAGE(H406/G406*100)</f>
        <v>171.42857142857142</v>
      </c>
    </row>
    <row r="407" spans="1:10" s="157" customFormat="1" ht="13.8" x14ac:dyDescent="0.25">
      <c r="A407" s="150" t="s">
        <v>353</v>
      </c>
      <c r="B407" s="146"/>
      <c r="C407" s="188">
        <v>42</v>
      </c>
      <c r="D407" s="189" t="s">
        <v>254</v>
      </c>
      <c r="E407" s="148">
        <f>SUM(E408)</f>
        <v>100000</v>
      </c>
      <c r="F407" s="327">
        <f>SUM(F408)</f>
        <v>650000</v>
      </c>
      <c r="G407" s="327">
        <v>500000</v>
      </c>
      <c r="H407" s="327">
        <v>700000</v>
      </c>
      <c r="I407" s="369">
        <f t="shared" ref="I407:J412" si="57">AVERAGE(G407/F407*100)</f>
        <v>76.923076923076934</v>
      </c>
      <c r="J407" s="369">
        <f t="shared" si="57"/>
        <v>140</v>
      </c>
    </row>
    <row r="408" spans="1:10" s="157" customFormat="1" ht="13.8" x14ac:dyDescent="0.25">
      <c r="A408" s="150" t="s">
        <v>353</v>
      </c>
      <c r="B408" s="146"/>
      <c r="C408" s="188">
        <v>421</v>
      </c>
      <c r="D408" s="189" t="s">
        <v>98</v>
      </c>
      <c r="E408" s="148">
        <f>SUM(E409)</f>
        <v>100000</v>
      </c>
      <c r="F408" s="327">
        <f>SUM(F409)</f>
        <v>650000</v>
      </c>
      <c r="G408" s="327"/>
      <c r="H408" s="327"/>
      <c r="I408" s="369">
        <f t="shared" si="57"/>
        <v>0</v>
      </c>
      <c r="J408" s="369"/>
    </row>
    <row r="409" spans="1:10" s="157" customFormat="1" ht="13.8" hidden="1" x14ac:dyDescent="0.25">
      <c r="A409" s="150" t="s">
        <v>353</v>
      </c>
      <c r="B409" s="150">
        <v>93</v>
      </c>
      <c r="C409" s="190">
        <v>4213</v>
      </c>
      <c r="D409" s="191" t="s">
        <v>287</v>
      </c>
      <c r="E409" s="152">
        <v>100000</v>
      </c>
      <c r="F409" s="330">
        <v>650000</v>
      </c>
      <c r="G409" s="330"/>
      <c r="H409" s="330"/>
      <c r="I409" s="369">
        <f t="shared" si="57"/>
        <v>0</v>
      </c>
      <c r="J409" s="369"/>
    </row>
    <row r="410" spans="1:10" s="157" customFormat="1" ht="13.8" x14ac:dyDescent="0.25">
      <c r="A410" s="150" t="s">
        <v>353</v>
      </c>
      <c r="B410" s="146"/>
      <c r="C410" s="188">
        <v>45</v>
      </c>
      <c r="D410" s="189" t="s">
        <v>269</v>
      </c>
      <c r="E410" s="148">
        <f>SUM(E411)</f>
        <v>645000</v>
      </c>
      <c r="F410" s="327">
        <f>SUM(F411)</f>
        <v>150000</v>
      </c>
      <c r="G410" s="327">
        <v>200000</v>
      </c>
      <c r="H410" s="327">
        <v>500000</v>
      </c>
      <c r="I410" s="369">
        <f t="shared" si="57"/>
        <v>133.33333333333331</v>
      </c>
      <c r="J410" s="369">
        <f t="shared" si="57"/>
        <v>250</v>
      </c>
    </row>
    <row r="411" spans="1:10" s="157" customFormat="1" ht="13.8" x14ac:dyDescent="0.25">
      <c r="A411" s="150" t="s">
        <v>353</v>
      </c>
      <c r="B411" s="146"/>
      <c r="C411" s="188">
        <v>451</v>
      </c>
      <c r="D411" s="189" t="s">
        <v>104</v>
      </c>
      <c r="E411" s="148">
        <f>SUM(E412)</f>
        <v>645000</v>
      </c>
      <c r="F411" s="327">
        <f>SUM(F412)</f>
        <v>150000</v>
      </c>
      <c r="G411" s="327"/>
      <c r="H411" s="327"/>
      <c r="I411" s="369">
        <f t="shared" si="57"/>
        <v>0</v>
      </c>
      <c r="J411" s="369"/>
    </row>
    <row r="412" spans="1:10" s="157" customFormat="1" ht="13.8" hidden="1" x14ac:dyDescent="0.25">
      <c r="A412" s="150" t="s">
        <v>353</v>
      </c>
      <c r="B412" s="150">
        <v>94</v>
      </c>
      <c r="C412" s="190">
        <v>4511</v>
      </c>
      <c r="D412" s="191" t="s">
        <v>104</v>
      </c>
      <c r="E412" s="152">
        <v>645000</v>
      </c>
      <c r="F412" s="330">
        <v>150000</v>
      </c>
      <c r="G412" s="330"/>
      <c r="H412" s="330"/>
      <c r="I412" s="369">
        <f t="shared" si="57"/>
        <v>0</v>
      </c>
      <c r="J412" s="369"/>
    </row>
    <row r="413" spans="1:10" s="157" customFormat="1" ht="14.4" thickBot="1" x14ac:dyDescent="0.3">
      <c r="A413" s="154"/>
      <c r="B413" s="154"/>
      <c r="C413" s="197"/>
      <c r="D413" s="198"/>
      <c r="E413" s="156"/>
      <c r="F413" s="332"/>
      <c r="G413" s="332"/>
      <c r="H413" s="332"/>
      <c r="I413" s="290"/>
      <c r="J413" s="290"/>
    </row>
    <row r="414" spans="1:10" s="137" customFormat="1" ht="16.2" thickBot="1" x14ac:dyDescent="0.35">
      <c r="A414" s="689" t="s">
        <v>288</v>
      </c>
      <c r="B414" s="690"/>
      <c r="C414" s="690"/>
      <c r="D414" s="690"/>
      <c r="E414" s="246">
        <f>SUM(E418+E431+E438+E458+E465+E472)</f>
        <v>1645000</v>
      </c>
      <c r="F414" s="355">
        <f>SUM(F418+F431+F438+F448+F458+F465+F472)</f>
        <v>3510000</v>
      </c>
      <c r="G414" s="355">
        <f>SUM(G418+G431+G438+G448+G458+G465+G472)</f>
        <v>1380000</v>
      </c>
      <c r="H414" s="355">
        <f>SUM(H418+H431+H438+H448+H458+H465+H472)</f>
        <v>1570000</v>
      </c>
      <c r="I414" s="286">
        <f>AVERAGE(G414/F414*100)</f>
        <v>39.316239316239319</v>
      </c>
      <c r="J414" s="286">
        <f>AVERAGE(H414/G414*100)</f>
        <v>113.76811594202898</v>
      </c>
    </row>
    <row r="415" spans="1:10" s="149" customFormat="1" ht="13.8" x14ac:dyDescent="0.25">
      <c r="C415" s="247"/>
      <c r="D415" s="237"/>
      <c r="E415" s="220"/>
      <c r="F415" s="345"/>
      <c r="G415" s="345"/>
      <c r="H415" s="345"/>
      <c r="I415" s="285"/>
      <c r="J415" s="285"/>
    </row>
    <row r="416" spans="1:10" s="124" customFormat="1" ht="27.6" x14ac:dyDescent="0.25">
      <c r="A416" s="153"/>
      <c r="C416" s="219"/>
      <c r="D416" s="227" t="s">
        <v>250</v>
      </c>
      <c r="E416" s="141"/>
      <c r="F416" s="324"/>
      <c r="G416" s="324"/>
      <c r="H416" s="324"/>
      <c r="I416" s="295"/>
      <c r="J416" s="295"/>
    </row>
    <row r="417" spans="1:10" s="1" customFormat="1" ht="14.25" customHeight="1" x14ac:dyDescent="0.25">
      <c r="C417" s="232"/>
      <c r="D417" s="276" t="s">
        <v>199</v>
      </c>
      <c r="E417" s="240"/>
      <c r="F417" s="325"/>
      <c r="G417" s="353"/>
      <c r="H417" s="353"/>
      <c r="I417" s="296"/>
      <c r="J417" s="296"/>
    </row>
    <row r="418" spans="1:10" s="1" customFormat="1" ht="13.8" x14ac:dyDescent="0.25">
      <c r="C418" s="232"/>
      <c r="D418" s="312" t="s">
        <v>340</v>
      </c>
      <c r="E418" s="222">
        <f>SUM(E419+E424)</f>
        <v>0</v>
      </c>
      <c r="F418" s="319">
        <f>SUM(F419+F424)</f>
        <v>160000</v>
      </c>
      <c r="G418" s="319">
        <f>SUM(G419+G424)</f>
        <v>150000</v>
      </c>
      <c r="H418" s="319">
        <f>SUM(H419+H424)</f>
        <v>100000</v>
      </c>
      <c r="I418" s="371">
        <f>AVERAGE(G418/F418*100)</f>
        <v>93.75</v>
      </c>
      <c r="J418" s="371">
        <f>AVERAGE(H418/G418*100)</f>
        <v>66.666666666666657</v>
      </c>
    </row>
    <row r="419" spans="1:10" s="157" customFormat="1" ht="13.8" x14ac:dyDescent="0.25">
      <c r="A419" s="150" t="s">
        <v>317</v>
      </c>
      <c r="B419" s="146"/>
      <c r="C419" s="188">
        <v>32</v>
      </c>
      <c r="D419" s="189" t="s">
        <v>48</v>
      </c>
      <c r="E419" s="148">
        <f>SUM(E420+E422)</f>
        <v>0</v>
      </c>
      <c r="F419" s="327">
        <f>SUM(F420+F422)</f>
        <v>85000</v>
      </c>
      <c r="G419" s="327">
        <v>50000</v>
      </c>
      <c r="H419" s="327">
        <v>50000</v>
      </c>
      <c r="I419" s="369">
        <f t="shared" ref="I419:J426" si="58">AVERAGE(G419/F419*100)</f>
        <v>58.82352941176471</v>
      </c>
      <c r="J419" s="369">
        <f t="shared" si="58"/>
        <v>100</v>
      </c>
    </row>
    <row r="420" spans="1:10" s="157" customFormat="1" ht="13.8" x14ac:dyDescent="0.25">
      <c r="A420" s="150" t="s">
        <v>317</v>
      </c>
      <c r="B420" s="146"/>
      <c r="C420" s="188">
        <v>322</v>
      </c>
      <c r="D420" s="189" t="s">
        <v>53</v>
      </c>
      <c r="E420" s="148">
        <f>SUM(E421)</f>
        <v>0</v>
      </c>
      <c r="F420" s="327">
        <f>SUM(F421)</f>
        <v>15000</v>
      </c>
      <c r="G420" s="327"/>
      <c r="H420" s="327"/>
      <c r="I420" s="369">
        <f t="shared" si="58"/>
        <v>0</v>
      </c>
      <c r="J420" s="369"/>
    </row>
    <row r="421" spans="1:10" s="157" customFormat="1" ht="13.8" hidden="1" x14ac:dyDescent="0.25">
      <c r="A421" s="150" t="s">
        <v>317</v>
      </c>
      <c r="B421" s="272">
        <v>95</v>
      </c>
      <c r="C421" s="190">
        <v>3224</v>
      </c>
      <c r="D421" s="191" t="s">
        <v>193</v>
      </c>
      <c r="E421" s="248">
        <v>0</v>
      </c>
      <c r="F421" s="330">
        <v>15000</v>
      </c>
      <c r="G421" s="330"/>
      <c r="H421" s="330"/>
      <c r="I421" s="369">
        <f t="shared" si="58"/>
        <v>0</v>
      </c>
      <c r="J421" s="369"/>
    </row>
    <row r="422" spans="1:10" s="157" customFormat="1" ht="13.8" x14ac:dyDescent="0.25">
      <c r="A422" s="150" t="s">
        <v>317</v>
      </c>
      <c r="B422" s="146"/>
      <c r="C422" s="188">
        <v>323</v>
      </c>
      <c r="D422" s="189" t="s">
        <v>57</v>
      </c>
      <c r="E422" s="148">
        <f>SUM(E423)</f>
        <v>0</v>
      </c>
      <c r="F422" s="327">
        <f>SUM(F423)</f>
        <v>70000</v>
      </c>
      <c r="G422" s="327"/>
      <c r="H422" s="327"/>
      <c r="I422" s="369">
        <f t="shared" si="58"/>
        <v>0</v>
      </c>
      <c r="J422" s="369"/>
    </row>
    <row r="423" spans="1:10" s="157" customFormat="1" ht="13.8" hidden="1" x14ac:dyDescent="0.25">
      <c r="A423" s="150" t="s">
        <v>317</v>
      </c>
      <c r="B423" s="150">
        <v>96</v>
      </c>
      <c r="C423" s="190">
        <v>3232</v>
      </c>
      <c r="D423" s="191" t="s">
        <v>246</v>
      </c>
      <c r="E423" s="152">
        <v>0</v>
      </c>
      <c r="F423" s="330">
        <v>70000</v>
      </c>
      <c r="G423" s="330"/>
      <c r="H423" s="330"/>
      <c r="I423" s="369">
        <f t="shared" si="58"/>
        <v>0</v>
      </c>
      <c r="J423" s="369"/>
    </row>
    <row r="424" spans="1:10" s="157" customFormat="1" ht="13.8" x14ac:dyDescent="0.25">
      <c r="A424" s="150" t="s">
        <v>317</v>
      </c>
      <c r="B424" s="146"/>
      <c r="C424" s="188">
        <v>42</v>
      </c>
      <c r="D424" s="189" t="s">
        <v>254</v>
      </c>
      <c r="E424" s="148">
        <f>SUM(E425)</f>
        <v>0</v>
      </c>
      <c r="F424" s="327">
        <f>SUM(F425)</f>
        <v>75000</v>
      </c>
      <c r="G424" s="327">
        <v>100000</v>
      </c>
      <c r="H424" s="327">
        <v>50000</v>
      </c>
      <c r="I424" s="369">
        <f t="shared" si="58"/>
        <v>133.33333333333331</v>
      </c>
      <c r="J424" s="369">
        <f t="shared" si="58"/>
        <v>50</v>
      </c>
    </row>
    <row r="425" spans="1:10" s="157" customFormat="1" ht="13.8" x14ac:dyDescent="0.25">
      <c r="A425" s="150" t="s">
        <v>317</v>
      </c>
      <c r="B425" s="146"/>
      <c r="C425" s="188">
        <v>422</v>
      </c>
      <c r="D425" s="189" t="s">
        <v>100</v>
      </c>
      <c r="E425" s="148">
        <f>SUM(E426)</f>
        <v>0</v>
      </c>
      <c r="F425" s="327">
        <f>SUM(F426)</f>
        <v>75000</v>
      </c>
      <c r="G425" s="327"/>
      <c r="H425" s="327"/>
      <c r="I425" s="369">
        <f t="shared" si="58"/>
        <v>0</v>
      </c>
      <c r="J425" s="369"/>
    </row>
    <row r="426" spans="1:10" s="157" customFormat="1" ht="13.8" hidden="1" x14ac:dyDescent="0.25">
      <c r="A426" s="150" t="s">
        <v>317</v>
      </c>
      <c r="B426" s="150">
        <v>97</v>
      </c>
      <c r="C426" s="190">
        <v>4227</v>
      </c>
      <c r="D426" s="191" t="s">
        <v>103</v>
      </c>
      <c r="E426" s="152">
        <v>0</v>
      </c>
      <c r="F426" s="330">
        <v>75000</v>
      </c>
      <c r="G426" s="330"/>
      <c r="H426" s="330"/>
      <c r="I426" s="369">
        <f t="shared" si="58"/>
        <v>0</v>
      </c>
      <c r="J426" s="369"/>
    </row>
    <row r="427" spans="1:10" s="157" customFormat="1" ht="13.8" x14ac:dyDescent="0.25">
      <c r="A427" s="154"/>
      <c r="B427" s="154"/>
      <c r="C427" s="197"/>
      <c r="D427" s="198"/>
      <c r="E427" s="156"/>
      <c r="F427" s="332"/>
      <c r="G427" s="332"/>
      <c r="H427" s="332"/>
      <c r="I427" s="290"/>
      <c r="J427" s="290"/>
    </row>
    <row r="428" spans="1:10" s="153" customFormat="1" ht="15" x14ac:dyDescent="0.25">
      <c r="C428" s="219"/>
      <c r="D428" s="243"/>
      <c r="E428" s="244"/>
      <c r="F428" s="354"/>
      <c r="G428" s="354"/>
      <c r="H428" s="354"/>
      <c r="I428" s="285"/>
      <c r="J428" s="285"/>
    </row>
    <row r="429" spans="1:10" s="124" customFormat="1" ht="30" customHeight="1" x14ac:dyDescent="0.25">
      <c r="A429" s="153"/>
      <c r="C429" s="219"/>
      <c r="D429" s="227" t="s">
        <v>250</v>
      </c>
      <c r="E429" s="141"/>
      <c r="F429" s="324"/>
      <c r="G429" s="324"/>
      <c r="H429" s="324"/>
      <c r="I429" s="295"/>
      <c r="J429" s="295"/>
    </row>
    <row r="430" spans="1:10" s="1" customFormat="1" ht="14.25" customHeight="1" x14ac:dyDescent="0.25">
      <c r="C430" s="232"/>
      <c r="D430" s="276" t="s">
        <v>258</v>
      </c>
      <c r="E430" s="240"/>
      <c r="F430" s="325"/>
      <c r="G430" s="353"/>
      <c r="H430" s="353"/>
      <c r="I430" s="296"/>
      <c r="J430" s="296"/>
    </row>
    <row r="431" spans="1:10" s="1" customFormat="1" ht="13.8" x14ac:dyDescent="0.25">
      <c r="C431" s="232"/>
      <c r="D431" s="311" t="s">
        <v>341</v>
      </c>
      <c r="E431" s="222">
        <f t="shared" ref="E431:H433" si="59">SUM(E432)</f>
        <v>350000</v>
      </c>
      <c r="F431" s="319">
        <f t="shared" si="59"/>
        <v>1000000</v>
      </c>
      <c r="G431" s="319">
        <f t="shared" si="59"/>
        <v>500000</v>
      </c>
      <c r="H431" s="319">
        <f t="shared" si="59"/>
        <v>200000</v>
      </c>
      <c r="I431" s="371">
        <f>AVERAGE(G431/F431*100)</f>
        <v>50</v>
      </c>
      <c r="J431" s="371">
        <f>AVERAGE(H431/G431*100)</f>
        <v>40</v>
      </c>
    </row>
    <row r="432" spans="1:10" s="157" customFormat="1" ht="13.8" x14ac:dyDescent="0.25">
      <c r="A432" s="150" t="s">
        <v>354</v>
      </c>
      <c r="B432" s="146"/>
      <c r="C432" s="188">
        <v>42</v>
      </c>
      <c r="D432" s="189" t="s">
        <v>254</v>
      </c>
      <c r="E432" s="148">
        <f t="shared" si="59"/>
        <v>350000</v>
      </c>
      <c r="F432" s="327">
        <f t="shared" si="59"/>
        <v>1000000</v>
      </c>
      <c r="G432" s="327">
        <v>500000</v>
      </c>
      <c r="H432" s="327">
        <v>200000</v>
      </c>
      <c r="I432" s="369">
        <f t="shared" ref="I432:J434" si="60">AVERAGE(G432/F432*100)</f>
        <v>50</v>
      </c>
      <c r="J432" s="369">
        <f t="shared" si="60"/>
        <v>40</v>
      </c>
    </row>
    <row r="433" spans="1:10" s="157" customFormat="1" ht="13.8" x14ac:dyDescent="0.25">
      <c r="A433" s="150" t="s">
        <v>354</v>
      </c>
      <c r="B433" s="146"/>
      <c r="C433" s="188">
        <v>421</v>
      </c>
      <c r="D433" s="189" t="s">
        <v>98</v>
      </c>
      <c r="E433" s="148">
        <f t="shared" si="59"/>
        <v>350000</v>
      </c>
      <c r="F433" s="327">
        <f t="shared" si="59"/>
        <v>1000000</v>
      </c>
      <c r="G433" s="327"/>
      <c r="H433" s="327"/>
      <c r="I433" s="369">
        <f t="shared" si="60"/>
        <v>0</v>
      </c>
      <c r="J433" s="369"/>
    </row>
    <row r="434" spans="1:10" s="157" customFormat="1" ht="13.8" hidden="1" x14ac:dyDescent="0.25">
      <c r="A434" s="150" t="s">
        <v>354</v>
      </c>
      <c r="B434" s="150">
        <v>98</v>
      </c>
      <c r="C434" s="190">
        <v>4212</v>
      </c>
      <c r="D434" s="191" t="s">
        <v>99</v>
      </c>
      <c r="E434" s="152">
        <v>350000</v>
      </c>
      <c r="F434" s="330">
        <v>1000000</v>
      </c>
      <c r="G434" s="330"/>
      <c r="H434" s="330"/>
      <c r="I434" s="369">
        <f t="shared" si="60"/>
        <v>0</v>
      </c>
      <c r="J434" s="369"/>
    </row>
    <row r="435" spans="1:10" s="157" customFormat="1" ht="13.8" x14ac:dyDescent="0.25">
      <c r="A435" s="154"/>
      <c r="B435" s="154"/>
      <c r="C435" s="197"/>
      <c r="D435" s="198"/>
      <c r="E435" s="156"/>
      <c r="F435" s="332"/>
      <c r="G435" s="332"/>
      <c r="H435" s="332"/>
      <c r="I435" s="290"/>
      <c r="J435" s="290"/>
    </row>
    <row r="436" spans="1:10" s="1" customFormat="1" ht="13.8" x14ac:dyDescent="0.25">
      <c r="C436" s="232"/>
      <c r="D436" s="238" t="s">
        <v>346</v>
      </c>
      <c r="E436" s="141"/>
      <c r="F436" s="324"/>
      <c r="G436" s="324"/>
      <c r="H436" s="324"/>
      <c r="I436" s="295"/>
      <c r="J436" s="295"/>
    </row>
    <row r="437" spans="1:10" s="1" customFormat="1" ht="14.25" customHeight="1" x14ac:dyDescent="0.25">
      <c r="C437" s="232"/>
      <c r="D437" s="276" t="s">
        <v>199</v>
      </c>
      <c r="E437" s="143"/>
      <c r="F437" s="325"/>
      <c r="G437" s="353"/>
      <c r="H437" s="325"/>
      <c r="I437" s="296"/>
      <c r="J437" s="296"/>
    </row>
    <row r="438" spans="1:10" s="1" customFormat="1" ht="13.8" x14ac:dyDescent="0.25">
      <c r="C438" s="232"/>
      <c r="D438" s="312" t="s">
        <v>342</v>
      </c>
      <c r="E438" s="222">
        <f>SUM(E439+E442)</f>
        <v>645000</v>
      </c>
      <c r="F438" s="319">
        <f>SUM(F439+F442)</f>
        <v>1300000</v>
      </c>
      <c r="G438" s="319">
        <f>SUM(G439+G442)</f>
        <v>150000</v>
      </c>
      <c r="H438" s="319">
        <f>SUM(H439+H442)</f>
        <v>10000</v>
      </c>
      <c r="I438" s="371">
        <f>AVERAGE(G438/F438*100)</f>
        <v>11.538461538461538</v>
      </c>
      <c r="J438" s="371">
        <f>AVERAGE(H438/G438*100)</f>
        <v>6.666666666666667</v>
      </c>
    </row>
    <row r="439" spans="1:10" s="157" customFormat="1" ht="13.8" x14ac:dyDescent="0.25">
      <c r="A439" s="150" t="s">
        <v>355</v>
      </c>
      <c r="B439" s="146"/>
      <c r="C439" s="188">
        <v>32</v>
      </c>
      <c r="D439" s="189" t="s">
        <v>48</v>
      </c>
      <c r="E439" s="148">
        <f>SUM(E440)</f>
        <v>0</v>
      </c>
      <c r="F439" s="327">
        <f>SUM(F440)</f>
        <v>300000</v>
      </c>
      <c r="G439" s="327">
        <v>50000</v>
      </c>
      <c r="H439" s="327">
        <v>10000</v>
      </c>
      <c r="I439" s="369">
        <f t="shared" ref="I439:J444" si="61">AVERAGE(G439/F439*100)</f>
        <v>16.666666666666664</v>
      </c>
      <c r="J439" s="369">
        <f t="shared" si="61"/>
        <v>20</v>
      </c>
    </row>
    <row r="440" spans="1:10" s="157" customFormat="1" ht="13.8" x14ac:dyDescent="0.25">
      <c r="A440" s="150" t="s">
        <v>355</v>
      </c>
      <c r="B440" s="146"/>
      <c r="C440" s="188">
        <v>323</v>
      </c>
      <c r="D440" s="189" t="s">
        <v>57</v>
      </c>
      <c r="E440" s="148">
        <f>SUM(E441)</f>
        <v>0</v>
      </c>
      <c r="F440" s="327">
        <f>SUM(F441)</f>
        <v>300000</v>
      </c>
      <c r="G440" s="327"/>
      <c r="H440" s="327"/>
      <c r="I440" s="369">
        <f t="shared" si="61"/>
        <v>0</v>
      </c>
      <c r="J440" s="369"/>
    </row>
    <row r="441" spans="1:10" s="157" customFormat="1" ht="13.8" hidden="1" x14ac:dyDescent="0.25">
      <c r="A441" s="150" t="s">
        <v>355</v>
      </c>
      <c r="B441" s="150">
        <v>99</v>
      </c>
      <c r="C441" s="190">
        <v>3232</v>
      </c>
      <c r="D441" s="191" t="s">
        <v>246</v>
      </c>
      <c r="E441" s="152">
        <v>0</v>
      </c>
      <c r="F441" s="330">
        <v>300000</v>
      </c>
      <c r="G441" s="330"/>
      <c r="H441" s="330"/>
      <c r="I441" s="369">
        <f t="shared" si="61"/>
        <v>0</v>
      </c>
      <c r="J441" s="369"/>
    </row>
    <row r="442" spans="1:10" s="157" customFormat="1" ht="13.8" x14ac:dyDescent="0.25">
      <c r="A442" s="150" t="s">
        <v>355</v>
      </c>
      <c r="B442" s="146"/>
      <c r="C442" s="188">
        <v>45</v>
      </c>
      <c r="D442" s="189" t="s">
        <v>269</v>
      </c>
      <c r="E442" s="148">
        <f t="shared" ref="E442:H443" si="62">SUM(E443)</f>
        <v>645000</v>
      </c>
      <c r="F442" s="327">
        <f t="shared" si="62"/>
        <v>1000000</v>
      </c>
      <c r="G442" s="327">
        <v>100000</v>
      </c>
      <c r="H442" s="327">
        <f t="shared" si="62"/>
        <v>0</v>
      </c>
      <c r="I442" s="369">
        <f t="shared" si="61"/>
        <v>10</v>
      </c>
      <c r="J442" s="369">
        <f t="shared" si="61"/>
        <v>0</v>
      </c>
    </row>
    <row r="443" spans="1:10" s="157" customFormat="1" ht="13.8" x14ac:dyDescent="0.25">
      <c r="A443" s="150" t="s">
        <v>355</v>
      </c>
      <c r="B443" s="146"/>
      <c r="C443" s="188">
        <v>451</v>
      </c>
      <c r="D443" s="189" t="s">
        <v>104</v>
      </c>
      <c r="E443" s="148">
        <f t="shared" si="62"/>
        <v>645000</v>
      </c>
      <c r="F443" s="327">
        <f t="shared" si="62"/>
        <v>1000000</v>
      </c>
      <c r="G443" s="327"/>
      <c r="H443" s="327"/>
      <c r="I443" s="369">
        <f t="shared" si="61"/>
        <v>0</v>
      </c>
      <c r="J443" s="369"/>
    </row>
    <row r="444" spans="1:10" s="157" customFormat="1" ht="13.8" hidden="1" x14ac:dyDescent="0.25">
      <c r="A444" s="150" t="s">
        <v>355</v>
      </c>
      <c r="B444" s="150">
        <v>100</v>
      </c>
      <c r="C444" s="190">
        <v>4511</v>
      </c>
      <c r="D444" s="191" t="s">
        <v>104</v>
      </c>
      <c r="E444" s="152">
        <v>645000</v>
      </c>
      <c r="F444" s="330">
        <v>1000000</v>
      </c>
      <c r="G444" s="330"/>
      <c r="H444" s="330"/>
      <c r="I444" s="369">
        <f t="shared" si="61"/>
        <v>0</v>
      </c>
      <c r="J444" s="369"/>
    </row>
    <row r="445" spans="1:10" s="157" customFormat="1" ht="13.8" x14ac:dyDescent="0.25">
      <c r="A445" s="154"/>
      <c r="B445" s="154"/>
      <c r="C445" s="197"/>
      <c r="D445" s="198"/>
      <c r="E445" s="156"/>
      <c r="F445" s="332"/>
      <c r="G445" s="332"/>
      <c r="H445" s="332"/>
      <c r="I445" s="290"/>
      <c r="J445" s="290"/>
    </row>
    <row r="446" spans="1:10" s="124" customFormat="1" ht="30" customHeight="1" x14ac:dyDescent="0.25">
      <c r="A446" s="153"/>
      <c r="C446" s="219"/>
      <c r="D446" s="227" t="s">
        <v>250</v>
      </c>
      <c r="E446" s="141"/>
      <c r="F446" s="324"/>
      <c r="G446" s="324"/>
      <c r="H446" s="324"/>
      <c r="I446" s="295"/>
      <c r="J446" s="295"/>
    </row>
    <row r="447" spans="1:10" s="1" customFormat="1" ht="14.25" customHeight="1" x14ac:dyDescent="0.25">
      <c r="C447" s="232"/>
      <c r="D447" s="276" t="s">
        <v>258</v>
      </c>
      <c r="E447" s="240"/>
      <c r="F447" s="325"/>
      <c r="G447" s="353"/>
      <c r="H447" s="353"/>
      <c r="I447" s="296"/>
      <c r="J447" s="296"/>
    </row>
    <row r="448" spans="1:10" s="1" customFormat="1" ht="13.8" x14ac:dyDescent="0.25">
      <c r="C448" s="232"/>
      <c r="D448" s="311" t="s">
        <v>357</v>
      </c>
      <c r="E448" s="222">
        <f>SUM(E449+E452)</f>
        <v>0</v>
      </c>
      <c r="F448" s="319">
        <f>SUM(F449+F452)</f>
        <v>300000</v>
      </c>
      <c r="G448" s="319">
        <f>SUM(G449+G452)</f>
        <v>100000</v>
      </c>
      <c r="H448" s="319">
        <f>SUM(H449+H452)</f>
        <v>1000000</v>
      </c>
      <c r="I448" s="371">
        <f>AVERAGE(G448/F448*100)</f>
        <v>33.333333333333329</v>
      </c>
      <c r="J448" s="371">
        <f>AVERAGE(H448/G448*100)</f>
        <v>1000</v>
      </c>
    </row>
    <row r="449" spans="1:10" s="175" customFormat="1" ht="13.8" x14ac:dyDescent="0.25">
      <c r="A449" s="272" t="s">
        <v>356</v>
      </c>
      <c r="B449" s="146"/>
      <c r="C449" s="188">
        <v>41</v>
      </c>
      <c r="D449" s="189" t="s">
        <v>252</v>
      </c>
      <c r="E449" s="148">
        <f t="shared" ref="E449:H450" si="63">SUM(E450)</f>
        <v>0</v>
      </c>
      <c r="F449" s="327">
        <f t="shared" si="63"/>
        <v>250000</v>
      </c>
      <c r="G449" s="327">
        <f t="shared" si="63"/>
        <v>0</v>
      </c>
      <c r="H449" s="327">
        <f t="shared" si="63"/>
        <v>0</v>
      </c>
      <c r="I449" s="369">
        <f t="shared" ref="I449:J454" si="64">AVERAGE(G449/F449*100)</f>
        <v>0</v>
      </c>
      <c r="J449" s="369"/>
    </row>
    <row r="450" spans="1:10" s="157" customFormat="1" ht="13.8" x14ac:dyDescent="0.25">
      <c r="A450" s="272" t="s">
        <v>356</v>
      </c>
      <c r="B450" s="146"/>
      <c r="C450" s="188">
        <v>411</v>
      </c>
      <c r="D450" s="189" t="s">
        <v>96</v>
      </c>
      <c r="E450" s="148">
        <f t="shared" si="63"/>
        <v>0</v>
      </c>
      <c r="F450" s="327">
        <f t="shared" si="63"/>
        <v>250000</v>
      </c>
      <c r="G450" s="327"/>
      <c r="H450" s="327"/>
      <c r="I450" s="369">
        <f t="shared" si="64"/>
        <v>0</v>
      </c>
      <c r="J450" s="369"/>
    </row>
    <row r="451" spans="1:10" s="157" customFormat="1" ht="13.8" hidden="1" x14ac:dyDescent="0.25">
      <c r="A451" s="272" t="s">
        <v>356</v>
      </c>
      <c r="B451" s="150">
        <v>101</v>
      </c>
      <c r="C451" s="190">
        <v>4111</v>
      </c>
      <c r="D451" s="191" t="s">
        <v>41</v>
      </c>
      <c r="E451" s="152">
        <v>0</v>
      </c>
      <c r="F451" s="330">
        <v>250000</v>
      </c>
      <c r="G451" s="330"/>
      <c r="H451" s="330"/>
      <c r="I451" s="369">
        <f t="shared" si="64"/>
        <v>0</v>
      </c>
      <c r="J451" s="369"/>
    </row>
    <row r="452" spans="1:10" s="157" customFormat="1" ht="13.8" x14ac:dyDescent="0.25">
      <c r="A452" s="272" t="s">
        <v>356</v>
      </c>
      <c r="B452" s="146"/>
      <c r="C452" s="188">
        <v>42</v>
      </c>
      <c r="D452" s="189" t="s">
        <v>254</v>
      </c>
      <c r="E452" s="148">
        <f>SUM(E453)</f>
        <v>0</v>
      </c>
      <c r="F452" s="327">
        <f>SUM(F453)</f>
        <v>50000</v>
      </c>
      <c r="G452" s="327">
        <v>100000</v>
      </c>
      <c r="H452" s="327">
        <v>1000000</v>
      </c>
      <c r="I452" s="369">
        <f t="shared" si="64"/>
        <v>200</v>
      </c>
      <c r="J452" s="369">
        <f t="shared" si="64"/>
        <v>1000</v>
      </c>
    </row>
    <row r="453" spans="1:10" s="157" customFormat="1" ht="13.8" x14ac:dyDescent="0.25">
      <c r="A453" s="272" t="s">
        <v>356</v>
      </c>
      <c r="B453" s="146"/>
      <c r="C453" s="188">
        <v>421</v>
      </c>
      <c r="D453" s="189" t="s">
        <v>98</v>
      </c>
      <c r="E453" s="148">
        <f>SUM(E454)</f>
        <v>0</v>
      </c>
      <c r="F453" s="327">
        <f>SUM(F454)</f>
        <v>50000</v>
      </c>
      <c r="G453" s="327"/>
      <c r="H453" s="327"/>
      <c r="I453" s="369">
        <f t="shared" si="64"/>
        <v>0</v>
      </c>
      <c r="J453" s="369"/>
    </row>
    <row r="454" spans="1:10" s="157" customFormat="1" ht="13.8" hidden="1" x14ac:dyDescent="0.25">
      <c r="A454" s="272" t="s">
        <v>356</v>
      </c>
      <c r="B454" s="150">
        <v>102</v>
      </c>
      <c r="C454" s="190">
        <v>4214</v>
      </c>
      <c r="D454" s="191" t="s">
        <v>255</v>
      </c>
      <c r="E454" s="152">
        <v>0</v>
      </c>
      <c r="F454" s="330">
        <v>50000</v>
      </c>
      <c r="G454" s="330"/>
      <c r="H454" s="330"/>
      <c r="I454" s="369">
        <f t="shared" si="64"/>
        <v>0</v>
      </c>
      <c r="J454" s="369"/>
    </row>
    <row r="455" spans="1:10" s="157" customFormat="1" ht="13.8" x14ac:dyDescent="0.25">
      <c r="A455" s="154"/>
      <c r="B455" s="154"/>
      <c r="C455" s="197"/>
      <c r="D455" s="198"/>
      <c r="E455" s="156"/>
      <c r="F455" s="332"/>
      <c r="G455" s="332"/>
      <c r="H455" s="332"/>
      <c r="I455" s="290"/>
      <c r="J455" s="290"/>
    </row>
    <row r="456" spans="1:10" s="1" customFormat="1" ht="27.6" x14ac:dyDescent="0.25">
      <c r="C456" s="232"/>
      <c r="D456" s="227" t="s">
        <v>259</v>
      </c>
      <c r="E456" s="141"/>
      <c r="F456" s="324"/>
      <c r="G456" s="324"/>
      <c r="H456" s="324"/>
      <c r="I456" s="295"/>
      <c r="J456" s="295"/>
    </row>
    <row r="457" spans="1:10" s="1" customFormat="1" ht="13.8" x14ac:dyDescent="0.25">
      <c r="C457" s="232"/>
      <c r="D457" s="276" t="s">
        <v>260</v>
      </c>
      <c r="E457" s="143"/>
      <c r="F457" s="325"/>
      <c r="G457" s="353"/>
      <c r="H457" s="353"/>
      <c r="I457" s="296"/>
      <c r="J457" s="296"/>
    </row>
    <row r="458" spans="1:10" s="1" customFormat="1" ht="13.8" x14ac:dyDescent="0.25">
      <c r="C458" s="232"/>
      <c r="D458" s="312" t="s">
        <v>358</v>
      </c>
      <c r="E458" s="222">
        <f t="shared" ref="E458:H460" si="65">SUM(E459)</f>
        <v>500000</v>
      </c>
      <c r="F458" s="319">
        <f t="shared" si="65"/>
        <v>150000</v>
      </c>
      <c r="G458" s="319">
        <f t="shared" si="65"/>
        <v>100000</v>
      </c>
      <c r="H458" s="319">
        <f t="shared" si="65"/>
        <v>100000</v>
      </c>
      <c r="I458" s="371">
        <f>AVERAGE(G458/F458*100)</f>
        <v>66.666666666666657</v>
      </c>
      <c r="J458" s="371">
        <f>AVERAGE(H458/G458*100)</f>
        <v>100</v>
      </c>
    </row>
    <row r="459" spans="1:10" s="157" customFormat="1" ht="13.8" x14ac:dyDescent="0.25">
      <c r="A459" s="272" t="s">
        <v>359</v>
      </c>
      <c r="B459" s="146"/>
      <c r="C459" s="188">
        <v>42</v>
      </c>
      <c r="D459" s="189" t="s">
        <v>254</v>
      </c>
      <c r="E459" s="148">
        <f t="shared" si="65"/>
        <v>500000</v>
      </c>
      <c r="F459" s="327">
        <f t="shared" si="65"/>
        <v>150000</v>
      </c>
      <c r="G459" s="327">
        <v>100000</v>
      </c>
      <c r="H459" s="327">
        <v>100000</v>
      </c>
      <c r="I459" s="369">
        <f t="shared" ref="I459:J461" si="66">AVERAGE(G459/F459*100)</f>
        <v>66.666666666666657</v>
      </c>
      <c r="J459" s="369">
        <f t="shared" si="66"/>
        <v>100</v>
      </c>
    </row>
    <row r="460" spans="1:10" s="157" customFormat="1" ht="13.8" x14ac:dyDescent="0.25">
      <c r="A460" s="272" t="s">
        <v>359</v>
      </c>
      <c r="B460" s="146"/>
      <c r="C460" s="188">
        <v>421</v>
      </c>
      <c r="D460" s="189" t="s">
        <v>98</v>
      </c>
      <c r="E460" s="148">
        <f t="shared" si="65"/>
        <v>500000</v>
      </c>
      <c r="F460" s="327">
        <f t="shared" si="65"/>
        <v>150000</v>
      </c>
      <c r="G460" s="327"/>
      <c r="H460" s="327"/>
      <c r="I460" s="369">
        <f t="shared" si="66"/>
        <v>0</v>
      </c>
      <c r="J460" s="369"/>
    </row>
    <row r="461" spans="1:10" s="157" customFormat="1" ht="13.8" hidden="1" x14ac:dyDescent="0.25">
      <c r="A461" s="272" t="s">
        <v>359</v>
      </c>
      <c r="B461" s="150">
        <v>103</v>
      </c>
      <c r="C461" s="190">
        <v>4214</v>
      </c>
      <c r="D461" s="191" t="s">
        <v>255</v>
      </c>
      <c r="E461" s="152">
        <v>500000</v>
      </c>
      <c r="F461" s="330">
        <v>150000</v>
      </c>
      <c r="G461" s="330"/>
      <c r="H461" s="330"/>
      <c r="I461" s="369">
        <f t="shared" si="66"/>
        <v>0</v>
      </c>
      <c r="J461" s="369"/>
    </row>
    <row r="462" spans="1:10" s="157" customFormat="1" ht="13.8" x14ac:dyDescent="0.25">
      <c r="A462" s="249"/>
      <c r="B462" s="154"/>
      <c r="C462" s="197"/>
      <c r="D462" s="198"/>
      <c r="E462" s="156"/>
      <c r="F462" s="332"/>
      <c r="G462" s="332"/>
      <c r="H462" s="332"/>
      <c r="I462" s="290"/>
      <c r="J462" s="290"/>
    </row>
    <row r="463" spans="1:10" s="1" customFormat="1" ht="13.8" x14ac:dyDescent="0.25">
      <c r="C463" s="232"/>
      <c r="D463" s="238" t="s">
        <v>261</v>
      </c>
      <c r="E463" s="141"/>
      <c r="F463" s="324"/>
      <c r="G463" s="324"/>
      <c r="H463" s="324"/>
      <c r="I463" s="295"/>
      <c r="J463" s="295"/>
    </row>
    <row r="464" spans="1:10" s="1" customFormat="1" ht="14.25" customHeight="1" x14ac:dyDescent="0.25">
      <c r="C464" s="232"/>
      <c r="D464" s="275" t="s">
        <v>293</v>
      </c>
      <c r="E464" s="143"/>
      <c r="F464" s="325"/>
      <c r="G464" s="353"/>
      <c r="H464" s="353"/>
      <c r="I464" s="296"/>
      <c r="J464" s="296"/>
    </row>
    <row r="465" spans="1:10" s="1" customFormat="1" ht="13.8" x14ac:dyDescent="0.25">
      <c r="C465" s="232"/>
      <c r="D465" s="312" t="s">
        <v>360</v>
      </c>
      <c r="E465" s="222">
        <f t="shared" ref="E465:H467" si="67">SUM(E466)</f>
        <v>50000</v>
      </c>
      <c r="F465" s="319">
        <f t="shared" si="67"/>
        <v>500000</v>
      </c>
      <c r="G465" s="319">
        <f t="shared" si="67"/>
        <v>300000</v>
      </c>
      <c r="H465" s="319">
        <f t="shared" si="67"/>
        <v>100000</v>
      </c>
      <c r="I465" s="371">
        <f>AVERAGE(G465/F465*100)</f>
        <v>60</v>
      </c>
      <c r="J465" s="371">
        <f>AVERAGE(H465/G465*100)</f>
        <v>33.333333333333329</v>
      </c>
    </row>
    <row r="466" spans="1:10" s="157" customFormat="1" ht="13.8" x14ac:dyDescent="0.25">
      <c r="A466" s="272" t="s">
        <v>361</v>
      </c>
      <c r="B466" s="146"/>
      <c r="C466" s="188">
        <v>42</v>
      </c>
      <c r="D466" s="189" t="s">
        <v>254</v>
      </c>
      <c r="E466" s="148">
        <f t="shared" si="67"/>
        <v>50000</v>
      </c>
      <c r="F466" s="327">
        <f t="shared" si="67"/>
        <v>500000</v>
      </c>
      <c r="G466" s="327">
        <v>300000</v>
      </c>
      <c r="H466" s="327">
        <v>100000</v>
      </c>
      <c r="I466" s="369">
        <f t="shared" ref="I466:J468" si="68">AVERAGE(G466/F466*100)</f>
        <v>60</v>
      </c>
      <c r="J466" s="369">
        <f t="shared" si="68"/>
        <v>33.333333333333329</v>
      </c>
    </row>
    <row r="467" spans="1:10" s="157" customFormat="1" ht="13.8" x14ac:dyDescent="0.25">
      <c r="A467" s="272" t="s">
        <v>361</v>
      </c>
      <c r="B467" s="146"/>
      <c r="C467" s="188">
        <v>421</v>
      </c>
      <c r="D467" s="189" t="s">
        <v>98</v>
      </c>
      <c r="E467" s="148">
        <f t="shared" si="67"/>
        <v>50000</v>
      </c>
      <c r="F467" s="327">
        <f t="shared" si="67"/>
        <v>500000</v>
      </c>
      <c r="G467" s="327"/>
      <c r="H467" s="327"/>
      <c r="I467" s="369">
        <f t="shared" si="68"/>
        <v>0</v>
      </c>
      <c r="J467" s="369"/>
    </row>
    <row r="468" spans="1:10" s="157" customFormat="1" ht="13.8" hidden="1" x14ac:dyDescent="0.25">
      <c r="A468" s="272" t="s">
        <v>361</v>
      </c>
      <c r="B468" s="150">
        <v>104</v>
      </c>
      <c r="C468" s="190">
        <v>4214</v>
      </c>
      <c r="D468" s="191" t="s">
        <v>255</v>
      </c>
      <c r="E468" s="152">
        <v>50000</v>
      </c>
      <c r="F468" s="330">
        <v>500000</v>
      </c>
      <c r="G468" s="330"/>
      <c r="H468" s="330"/>
      <c r="I468" s="369">
        <f t="shared" si="68"/>
        <v>0</v>
      </c>
      <c r="J468" s="369"/>
    </row>
    <row r="469" spans="1:10" s="157" customFormat="1" ht="13.8" x14ac:dyDescent="0.25">
      <c r="A469" s="154"/>
      <c r="B469" s="154"/>
      <c r="C469" s="197"/>
      <c r="D469" s="198"/>
      <c r="E469" s="156"/>
      <c r="F469" s="332"/>
      <c r="G469" s="332"/>
      <c r="H469" s="332"/>
      <c r="I469" s="290"/>
      <c r="J469" s="290"/>
    </row>
    <row r="470" spans="1:10" s="1" customFormat="1" ht="13.8" x14ac:dyDescent="0.25">
      <c r="C470" s="232"/>
      <c r="D470" s="238" t="s">
        <v>261</v>
      </c>
      <c r="E470" s="141"/>
      <c r="F470" s="324"/>
      <c r="G470" s="324"/>
      <c r="H470" s="324"/>
      <c r="I470" s="295"/>
      <c r="J470" s="295"/>
    </row>
    <row r="471" spans="1:10" s="1" customFormat="1" ht="13.8" x14ac:dyDescent="0.25">
      <c r="C471" s="232"/>
      <c r="D471" s="276" t="s">
        <v>293</v>
      </c>
      <c r="E471" s="143"/>
      <c r="F471" s="325"/>
      <c r="G471" s="353"/>
      <c r="H471" s="353"/>
      <c r="I471" s="296"/>
      <c r="J471" s="296"/>
    </row>
    <row r="472" spans="1:10" s="1" customFormat="1" ht="13.8" x14ac:dyDescent="0.25">
      <c r="C472" s="232"/>
      <c r="D472" s="311" t="s">
        <v>363</v>
      </c>
      <c r="E472" s="222">
        <f t="shared" ref="E472:H474" si="69">SUM(E473)</f>
        <v>100000</v>
      </c>
      <c r="F472" s="319">
        <f t="shared" si="69"/>
        <v>100000</v>
      </c>
      <c r="G472" s="319">
        <f t="shared" si="69"/>
        <v>80000</v>
      </c>
      <c r="H472" s="319">
        <f t="shared" si="69"/>
        <v>60000</v>
      </c>
      <c r="I472" s="371">
        <f>AVERAGE(G472/F472*100)</f>
        <v>80</v>
      </c>
      <c r="J472" s="371">
        <f>AVERAGE(H472/G472*100)</f>
        <v>75</v>
      </c>
    </row>
    <row r="473" spans="1:10" s="157" customFormat="1" ht="13.8" x14ac:dyDescent="0.25">
      <c r="A473" s="150" t="s">
        <v>362</v>
      </c>
      <c r="B473" s="146"/>
      <c r="C473" s="188">
        <v>42</v>
      </c>
      <c r="D473" s="189" t="s">
        <v>254</v>
      </c>
      <c r="E473" s="148">
        <f t="shared" si="69"/>
        <v>100000</v>
      </c>
      <c r="F473" s="327">
        <f t="shared" si="69"/>
        <v>100000</v>
      </c>
      <c r="G473" s="327">
        <v>80000</v>
      </c>
      <c r="H473" s="327">
        <v>60000</v>
      </c>
      <c r="I473" s="369">
        <f t="shared" ref="I473:J475" si="70">AVERAGE(G473/F473*100)</f>
        <v>80</v>
      </c>
      <c r="J473" s="369">
        <f t="shared" si="70"/>
        <v>75</v>
      </c>
    </row>
    <row r="474" spans="1:10" s="157" customFormat="1" ht="13.8" x14ac:dyDescent="0.25">
      <c r="A474" s="150" t="s">
        <v>362</v>
      </c>
      <c r="B474" s="146"/>
      <c r="C474" s="188">
        <v>421</v>
      </c>
      <c r="D474" s="189" t="s">
        <v>98</v>
      </c>
      <c r="E474" s="148">
        <f t="shared" si="69"/>
        <v>100000</v>
      </c>
      <c r="F474" s="327">
        <f t="shared" si="69"/>
        <v>100000</v>
      </c>
      <c r="G474" s="327"/>
      <c r="H474" s="327"/>
      <c r="I474" s="369">
        <f t="shared" si="70"/>
        <v>0</v>
      </c>
      <c r="J474" s="369"/>
    </row>
    <row r="475" spans="1:10" s="157" customFormat="1" ht="13.8" hidden="1" x14ac:dyDescent="0.25">
      <c r="A475" s="150" t="s">
        <v>362</v>
      </c>
      <c r="B475" s="150">
        <v>105</v>
      </c>
      <c r="C475" s="190">
        <v>42145</v>
      </c>
      <c r="D475" s="191" t="s">
        <v>255</v>
      </c>
      <c r="E475" s="152">
        <v>100000</v>
      </c>
      <c r="F475" s="330">
        <v>100000</v>
      </c>
      <c r="G475" s="330"/>
      <c r="H475" s="330"/>
      <c r="I475" s="369">
        <f t="shared" si="70"/>
        <v>0</v>
      </c>
      <c r="J475" s="369"/>
    </row>
    <row r="476" spans="1:10" s="153" customFormat="1" ht="14.4" thickBot="1" x14ac:dyDescent="0.3">
      <c r="C476" s="250"/>
      <c r="D476" s="251"/>
      <c r="E476" s="244"/>
      <c r="F476" s="354"/>
      <c r="G476" s="354"/>
      <c r="H476" s="354"/>
      <c r="I476" s="285"/>
      <c r="J476" s="285"/>
    </row>
    <row r="477" spans="1:10" s="235" customFormat="1" ht="17.399999999999999" thickBot="1" x14ac:dyDescent="0.35">
      <c r="A477" s="702" t="s">
        <v>262</v>
      </c>
      <c r="B477" s="703"/>
      <c r="C477" s="703"/>
      <c r="D477" s="703"/>
      <c r="E477" s="241">
        <f>SUM(E479)</f>
        <v>0</v>
      </c>
      <c r="F477" s="320">
        <f>SUM(F479)</f>
        <v>50000</v>
      </c>
      <c r="G477" s="320">
        <f>SUM(G479)</f>
        <v>0</v>
      </c>
      <c r="H477" s="320">
        <f>SUM(H479)</f>
        <v>0</v>
      </c>
      <c r="I477" s="284">
        <f>AVERAGE(G477/F477*100)</f>
        <v>0</v>
      </c>
      <c r="J477" s="284">
        <v>0</v>
      </c>
    </row>
    <row r="478" spans="1:10" s="235" customFormat="1" ht="17.399999999999999" thickBot="1" x14ac:dyDescent="0.35">
      <c r="A478" s="245"/>
      <c r="B478" s="245"/>
      <c r="C478" s="245"/>
      <c r="D478" s="245"/>
      <c r="E478" s="217"/>
      <c r="F478" s="344"/>
      <c r="G478" s="344"/>
      <c r="H478" s="344"/>
      <c r="I478" s="285"/>
      <c r="J478" s="285"/>
    </row>
    <row r="479" spans="1:10" s="124" customFormat="1" ht="16.2" thickBot="1" x14ac:dyDescent="0.35">
      <c r="A479" s="689" t="s">
        <v>263</v>
      </c>
      <c r="B479" s="690"/>
      <c r="C479" s="690"/>
      <c r="D479" s="690"/>
      <c r="E479" s="136">
        <f>SUM(E483)</f>
        <v>0</v>
      </c>
      <c r="F479" s="322">
        <f>SUM(F483)</f>
        <v>50000</v>
      </c>
      <c r="G479" s="322">
        <f>SUM(G483)</f>
        <v>0</v>
      </c>
      <c r="H479" s="322">
        <f>SUM(H483)</f>
        <v>0</v>
      </c>
      <c r="I479" s="286">
        <f>AVERAGE(G479/F479*100)</f>
        <v>0</v>
      </c>
      <c r="J479" s="286">
        <v>0</v>
      </c>
    </row>
    <row r="480" spans="1:10" s="124" customFormat="1" ht="15.6" x14ac:dyDescent="0.3">
      <c r="A480" s="125"/>
      <c r="B480" s="125"/>
      <c r="C480" s="125"/>
      <c r="D480" s="125"/>
      <c r="E480" s="224"/>
      <c r="F480" s="348"/>
      <c r="G480" s="348"/>
      <c r="H480" s="348"/>
      <c r="I480" s="285"/>
      <c r="J480" s="285"/>
    </row>
    <row r="481" spans="1:10" ht="13.8" x14ac:dyDescent="0.25">
      <c r="B481" s="1"/>
      <c r="C481" s="232"/>
      <c r="D481" s="227" t="s">
        <v>227</v>
      </c>
      <c r="E481" s="141"/>
      <c r="F481" s="324"/>
      <c r="G481" s="324"/>
      <c r="H481" s="324"/>
      <c r="I481" s="295"/>
      <c r="J481" s="295"/>
    </row>
    <row r="482" spans="1:10" ht="13.8" x14ac:dyDescent="0.25">
      <c r="B482" s="1"/>
      <c r="C482" s="232"/>
      <c r="D482" s="276" t="s">
        <v>199</v>
      </c>
      <c r="E482" s="143"/>
      <c r="F482" s="325"/>
      <c r="G482" s="325"/>
      <c r="H482" s="325"/>
      <c r="I482" s="296"/>
      <c r="J482" s="296"/>
    </row>
    <row r="483" spans="1:10" ht="13.8" x14ac:dyDescent="0.25">
      <c r="B483" s="1"/>
      <c r="C483" s="232"/>
      <c r="D483" s="312" t="s">
        <v>343</v>
      </c>
      <c r="E483" s="222">
        <f t="shared" ref="E483:H485" si="71">SUM(E484)</f>
        <v>0</v>
      </c>
      <c r="F483" s="319">
        <f t="shared" si="71"/>
        <v>50000</v>
      </c>
      <c r="G483" s="319">
        <f t="shared" si="71"/>
        <v>0</v>
      </c>
      <c r="H483" s="319">
        <f t="shared" si="71"/>
        <v>0</v>
      </c>
      <c r="I483" s="371">
        <f>AVERAGE(G483/F483*100)</f>
        <v>0</v>
      </c>
      <c r="J483" s="371">
        <v>0</v>
      </c>
    </row>
    <row r="484" spans="1:10" s="157" customFormat="1" ht="13.8" x14ac:dyDescent="0.25">
      <c r="A484" s="176" t="s">
        <v>296</v>
      </c>
      <c r="B484" s="146"/>
      <c r="C484" s="188">
        <v>42</v>
      </c>
      <c r="D484" s="252" t="s">
        <v>254</v>
      </c>
      <c r="E484" s="148">
        <f t="shared" si="71"/>
        <v>0</v>
      </c>
      <c r="F484" s="327">
        <f t="shared" si="71"/>
        <v>50000</v>
      </c>
      <c r="G484" s="327">
        <f t="shared" si="71"/>
        <v>0</v>
      </c>
      <c r="H484" s="327">
        <f t="shared" si="71"/>
        <v>0</v>
      </c>
      <c r="I484" s="369">
        <f>AVERAGE(G484/F484*100)</f>
        <v>0</v>
      </c>
      <c r="J484" s="369">
        <v>0</v>
      </c>
    </row>
    <row r="485" spans="1:10" s="175" customFormat="1" ht="13.8" x14ac:dyDescent="0.25">
      <c r="A485" s="176" t="s">
        <v>296</v>
      </c>
      <c r="B485" s="146"/>
      <c r="C485" s="188">
        <v>426</v>
      </c>
      <c r="D485" s="189" t="s">
        <v>119</v>
      </c>
      <c r="E485" s="148">
        <f t="shared" si="71"/>
        <v>0</v>
      </c>
      <c r="F485" s="327">
        <f t="shared" si="71"/>
        <v>50000</v>
      </c>
      <c r="G485" s="327"/>
      <c r="H485" s="327"/>
      <c r="I485" s="369">
        <f>AVERAGE(G485/F485*100)</f>
        <v>0</v>
      </c>
      <c r="J485" s="369"/>
    </row>
    <row r="486" spans="1:10" s="175" customFormat="1" ht="13.8" hidden="1" x14ac:dyDescent="0.25">
      <c r="A486" s="176" t="s">
        <v>296</v>
      </c>
      <c r="B486" s="150">
        <v>106</v>
      </c>
      <c r="C486" s="190">
        <v>42637</v>
      </c>
      <c r="D486" s="191" t="s">
        <v>264</v>
      </c>
      <c r="E486" s="152">
        <v>0</v>
      </c>
      <c r="F486" s="330">
        <v>50000</v>
      </c>
      <c r="G486" s="330"/>
      <c r="H486" s="330"/>
      <c r="I486" s="369">
        <f>AVERAGE(G486/F486*100)</f>
        <v>0</v>
      </c>
      <c r="J486" s="369"/>
    </row>
    <row r="487" spans="1:10" s="175" customFormat="1" ht="14.4" thickBot="1" x14ac:dyDescent="0.3">
      <c r="A487" s="154"/>
      <c r="B487" s="154"/>
      <c r="C487" s="197"/>
      <c r="D487" s="198"/>
      <c r="E487" s="156"/>
      <c r="F487" s="332"/>
      <c r="G487" s="332"/>
      <c r="H487" s="332"/>
      <c r="I487" s="290"/>
      <c r="J487" s="290"/>
    </row>
    <row r="488" spans="1:10" s="235" customFormat="1" ht="17.399999999999999" thickBot="1" x14ac:dyDescent="0.35">
      <c r="A488" s="702" t="s">
        <v>289</v>
      </c>
      <c r="B488" s="703"/>
      <c r="C488" s="703"/>
      <c r="D488" s="703"/>
      <c r="E488" s="241">
        <f>SUM(E490)</f>
        <v>0</v>
      </c>
      <c r="F488" s="320">
        <f>SUM(F490)</f>
        <v>10000</v>
      </c>
      <c r="G488" s="320">
        <f>SUM(G490)</f>
        <v>10000</v>
      </c>
      <c r="H488" s="320">
        <f>SUM(H490)</f>
        <v>10000</v>
      </c>
      <c r="I488" s="284">
        <f>AVERAGE(G488/F488*100)</f>
        <v>100</v>
      </c>
      <c r="J488" s="284">
        <f>AVERAGE(H488/G488*100)</f>
        <v>100</v>
      </c>
    </row>
    <row r="489" spans="1:10" s="235" customFormat="1" ht="17.399999999999999" thickBot="1" x14ac:dyDescent="0.35">
      <c r="A489" s="245"/>
      <c r="B489" s="245"/>
      <c r="C489" s="245"/>
      <c r="D489" s="245"/>
      <c r="E489" s="217"/>
      <c r="F489" s="344"/>
      <c r="G489" s="344"/>
      <c r="H489" s="344"/>
      <c r="I489" s="285"/>
      <c r="J489" s="285"/>
    </row>
    <row r="490" spans="1:10" s="124" customFormat="1" ht="16.2" thickBot="1" x14ac:dyDescent="0.35">
      <c r="A490" s="689" t="s">
        <v>290</v>
      </c>
      <c r="B490" s="690"/>
      <c r="C490" s="690"/>
      <c r="D490" s="690"/>
      <c r="E490" s="136">
        <f>SUM(E494)</f>
        <v>0</v>
      </c>
      <c r="F490" s="322">
        <f>SUM(F494)</f>
        <v>10000</v>
      </c>
      <c r="G490" s="322">
        <f>SUM(G494)</f>
        <v>10000</v>
      </c>
      <c r="H490" s="322">
        <f>SUM(H494)</f>
        <v>10000</v>
      </c>
      <c r="I490" s="286">
        <f>AVERAGE(G490/F490*100)</f>
        <v>100</v>
      </c>
      <c r="J490" s="286">
        <f>AVERAGE(H490/G490*100)</f>
        <v>100</v>
      </c>
    </row>
    <row r="491" spans="1:10" s="124" customFormat="1" ht="15.6" x14ac:dyDescent="0.3">
      <c r="A491" s="125"/>
      <c r="B491" s="125"/>
      <c r="C491" s="125"/>
      <c r="D491" s="125"/>
      <c r="E491" s="224"/>
      <c r="F491" s="348"/>
      <c r="G491" s="348"/>
      <c r="H491" s="348"/>
      <c r="I491" s="285"/>
      <c r="J491" s="285"/>
    </row>
    <row r="492" spans="1:10" ht="13.8" x14ac:dyDescent="0.25">
      <c r="B492" s="1"/>
      <c r="C492" s="232"/>
      <c r="D492" s="227" t="s">
        <v>227</v>
      </c>
      <c r="E492" s="141"/>
      <c r="F492" s="324"/>
      <c r="G492" s="324"/>
      <c r="H492" s="324"/>
      <c r="I492" s="295"/>
      <c r="J492" s="295"/>
    </row>
    <row r="493" spans="1:10" ht="13.8" x14ac:dyDescent="0.25">
      <c r="B493" s="1"/>
      <c r="C493" s="232"/>
      <c r="D493" s="276" t="s">
        <v>201</v>
      </c>
      <c r="E493" s="143"/>
      <c r="F493" s="325"/>
      <c r="G493" s="325"/>
      <c r="H493" s="325"/>
      <c r="I493" s="296"/>
      <c r="J493" s="296"/>
    </row>
    <row r="494" spans="1:10" ht="13.8" x14ac:dyDescent="0.25">
      <c r="B494" s="1"/>
      <c r="C494" s="232"/>
      <c r="D494" s="312" t="s">
        <v>344</v>
      </c>
      <c r="E494" s="222">
        <f t="shared" ref="E494:H496" si="72">SUM(E495)</f>
        <v>0</v>
      </c>
      <c r="F494" s="319">
        <f t="shared" si="72"/>
        <v>10000</v>
      </c>
      <c r="G494" s="319">
        <f t="shared" si="72"/>
        <v>10000</v>
      </c>
      <c r="H494" s="319">
        <f t="shared" si="72"/>
        <v>10000</v>
      </c>
      <c r="I494" s="371">
        <f>AVERAGE(G494/F494*100)</f>
        <v>100</v>
      </c>
      <c r="J494" s="371">
        <f>AVERAGE(H494/G494*100)</f>
        <v>100</v>
      </c>
    </row>
    <row r="495" spans="1:10" s="157" customFormat="1" ht="13.8" x14ac:dyDescent="0.25">
      <c r="A495" s="176" t="s">
        <v>296</v>
      </c>
      <c r="B495" s="146"/>
      <c r="C495" s="188">
        <v>32</v>
      </c>
      <c r="D495" s="252" t="s">
        <v>48</v>
      </c>
      <c r="E495" s="148">
        <f t="shared" si="72"/>
        <v>0</v>
      </c>
      <c r="F495" s="327">
        <f t="shared" si="72"/>
        <v>10000</v>
      </c>
      <c r="G495" s="327">
        <v>10000</v>
      </c>
      <c r="H495" s="327">
        <v>10000</v>
      </c>
      <c r="I495" s="369">
        <f t="shared" ref="I495:J497" si="73">AVERAGE(G495/F495*100)</f>
        <v>100</v>
      </c>
      <c r="J495" s="369">
        <f t="shared" si="73"/>
        <v>100</v>
      </c>
    </row>
    <row r="496" spans="1:10" s="175" customFormat="1" ht="13.8" x14ac:dyDescent="0.25">
      <c r="A496" s="176" t="s">
        <v>296</v>
      </c>
      <c r="B496" s="146"/>
      <c r="C496" s="188">
        <v>329</v>
      </c>
      <c r="D496" s="189" t="s">
        <v>66</v>
      </c>
      <c r="E496" s="148">
        <f t="shared" si="72"/>
        <v>0</v>
      </c>
      <c r="F496" s="327">
        <f t="shared" si="72"/>
        <v>10000</v>
      </c>
      <c r="G496" s="327"/>
      <c r="H496" s="327"/>
      <c r="I496" s="369">
        <f t="shared" si="73"/>
        <v>0</v>
      </c>
      <c r="J496" s="369"/>
    </row>
    <row r="497" spans="1:10" s="175" customFormat="1" ht="13.8" hidden="1" x14ac:dyDescent="0.25">
      <c r="A497" s="176" t="s">
        <v>296</v>
      </c>
      <c r="B497" s="150">
        <v>107</v>
      </c>
      <c r="C497" s="190">
        <v>3294</v>
      </c>
      <c r="D497" s="191" t="s">
        <v>291</v>
      </c>
      <c r="E497" s="152">
        <v>0</v>
      </c>
      <c r="F497" s="330">
        <v>10000</v>
      </c>
      <c r="G497" s="330"/>
      <c r="H497" s="330"/>
      <c r="I497" s="369">
        <f t="shared" si="73"/>
        <v>0</v>
      </c>
      <c r="J497" s="369"/>
    </row>
    <row r="498" spans="1:10" s="175" customFormat="1" ht="14.4" thickBot="1" x14ac:dyDescent="0.3">
      <c r="A498" s="154"/>
      <c r="B498" s="154"/>
      <c r="C498" s="197"/>
      <c r="D498" s="198"/>
      <c r="E498" s="156"/>
      <c r="F498" s="332"/>
      <c r="G498" s="332"/>
      <c r="H498" s="332"/>
      <c r="I498" s="290"/>
      <c r="J498" s="290"/>
    </row>
    <row r="499" spans="1:10" s="359" customFormat="1" ht="23.25" customHeight="1" thickBot="1" x14ac:dyDescent="0.3">
      <c r="A499" s="708" t="s">
        <v>112</v>
      </c>
      <c r="B499" s="709"/>
      <c r="C499" s="709"/>
      <c r="D499" s="709"/>
      <c r="E499" s="357">
        <f>SUM(E42+E10+E133+E176+E208+E253+E325+E336+E477)</f>
        <v>5608000</v>
      </c>
      <c r="F499" s="358">
        <f>SUM(F42+F10+F133+F176+F208+F253+F325+F336+F477+F488)</f>
        <v>8864000</v>
      </c>
      <c r="G499" s="358">
        <f>SUM(G42+G10+G133+G176+G208+G253+G325+G336+G477+G488)</f>
        <v>5897500</v>
      </c>
      <c r="H499" s="358">
        <f>SUM(H42+H10+H133+H176+H208+H253+H325+H336+H477+H488)</f>
        <v>6257000</v>
      </c>
      <c r="I499" s="302">
        <f>AVERAGE(G499/F499*100)</f>
        <v>66.53316787003611</v>
      </c>
      <c r="J499" s="302">
        <f>AVERAGE(H499/G499*100)</f>
        <v>106.09580330648581</v>
      </c>
    </row>
    <row r="500" spans="1:10" x14ac:dyDescent="0.25">
      <c r="B500" s="130"/>
      <c r="C500" s="130"/>
      <c r="D500" s="130"/>
      <c r="E500" s="130"/>
      <c r="F500" s="356"/>
      <c r="G500" s="365"/>
      <c r="H500" s="365"/>
      <c r="I500" s="300"/>
      <c r="J500" s="300"/>
    </row>
    <row r="501" spans="1:10" x14ac:dyDescent="0.25">
      <c r="D501" s="183"/>
    </row>
    <row r="502" spans="1:10" x14ac:dyDescent="0.25">
      <c r="D502" s="183"/>
    </row>
    <row r="503" spans="1:10" x14ac:dyDescent="0.25">
      <c r="D503" s="183"/>
    </row>
    <row r="504" spans="1:10" x14ac:dyDescent="0.25">
      <c r="D504" s="183"/>
    </row>
    <row r="505" spans="1:10" x14ac:dyDescent="0.25">
      <c r="D505" s="183"/>
    </row>
    <row r="506" spans="1:10" x14ac:dyDescent="0.25">
      <c r="D506" s="183"/>
    </row>
  </sheetData>
  <mergeCells count="40">
    <mergeCell ref="A12:D12"/>
    <mergeCell ref="A42:D42"/>
    <mergeCell ref="A44:D44"/>
    <mergeCell ref="A176:D176"/>
    <mergeCell ref="A212:C214"/>
    <mergeCell ref="A499:D499"/>
    <mergeCell ref="A338:D338"/>
    <mergeCell ref="A371:D371"/>
    <mergeCell ref="A414:D414"/>
    <mergeCell ref="A477:D477"/>
    <mergeCell ref="A479:D479"/>
    <mergeCell ref="A488:D488"/>
    <mergeCell ref="A490:D490"/>
    <mergeCell ref="A336:D336"/>
    <mergeCell ref="J219:J221"/>
    <mergeCell ref="A244:D244"/>
    <mergeCell ref="A253:D253"/>
    <mergeCell ref="A313:D313"/>
    <mergeCell ref="A325:D325"/>
    <mergeCell ref="A327:D327"/>
    <mergeCell ref="A255:D255"/>
    <mergeCell ref="A267:D267"/>
    <mergeCell ref="A302:D302"/>
    <mergeCell ref="D238:D239"/>
    <mergeCell ref="A2:J2"/>
    <mergeCell ref="A3:J3"/>
    <mergeCell ref="A27:D27"/>
    <mergeCell ref="A167:D167"/>
    <mergeCell ref="I219:I221"/>
    <mergeCell ref="A133:D133"/>
    <mergeCell ref="A135:D135"/>
    <mergeCell ref="A144:D144"/>
    <mergeCell ref="A178:D178"/>
    <mergeCell ref="D182:D183"/>
    <mergeCell ref="A4:J4"/>
    <mergeCell ref="A199:D199"/>
    <mergeCell ref="A208:D208"/>
    <mergeCell ref="A210:D210"/>
    <mergeCell ref="A8:D8"/>
    <mergeCell ref="A10:D10"/>
  </mergeCells>
  <printOptions horizontalCentered="1"/>
  <pageMargins left="0.19685039370078741" right="0.19685039370078741" top="0.28895833333333332" bottom="0.35433070866141736" header="0.12927083333333333" footer="0.31496062992125984"/>
  <pageSetup paperSize="9" scale="73" orientation="portrait" r:id="rId1"/>
  <headerFooter>
    <oddFooter>Stranica &amp;P</oddFooter>
  </headerFooter>
  <rowBreaks count="5" manualBreakCount="5">
    <brk id="114" max="9" man="1"/>
    <brk id="197" max="9" man="1"/>
    <brk id="278" max="9" man="1"/>
    <brk id="368" max="9" man="1"/>
    <brk id="444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46"/>
  <sheetViews>
    <sheetView view="pageBreakPreview" topLeftCell="A623" zoomScaleNormal="90" zoomScaleSheetLayoutView="100" workbookViewId="0">
      <selection activeCell="H631" sqref="H631"/>
    </sheetView>
  </sheetViews>
  <sheetFormatPr defaultRowHeight="13.2" x14ac:dyDescent="0.25"/>
  <cols>
    <col min="1" max="1" width="13.88671875" customWidth="1"/>
    <col min="2" max="2" width="6.21875" customWidth="1"/>
    <col min="3" max="3" width="8.6640625" customWidth="1"/>
    <col min="4" max="4" width="67.33203125" customWidth="1"/>
    <col min="5" max="5" width="0.33203125" hidden="1" customWidth="1"/>
    <col min="6" max="6" width="21.5546875" customWidth="1"/>
    <col min="7" max="7" width="21.21875" customWidth="1"/>
    <col min="8" max="8" width="21.33203125" customWidth="1"/>
    <col min="9" max="9" width="8.88671875" style="510" customWidth="1"/>
  </cols>
  <sheetData>
    <row r="1" spans="1:9" ht="13.8" x14ac:dyDescent="0.25">
      <c r="A1" s="739"/>
      <c r="B1" s="740"/>
      <c r="C1" s="740"/>
      <c r="D1" s="740"/>
      <c r="E1" s="740"/>
      <c r="F1" s="740"/>
      <c r="G1" s="740"/>
      <c r="H1" s="740"/>
      <c r="I1" s="740"/>
    </row>
    <row r="2" spans="1:9" ht="18" customHeight="1" x14ac:dyDescent="0.25">
      <c r="A2" s="727" t="s">
        <v>658</v>
      </c>
      <c r="B2" s="727"/>
      <c r="C2" s="727"/>
      <c r="D2" s="727"/>
      <c r="E2" s="727"/>
      <c r="F2" s="727"/>
      <c r="G2" s="727"/>
      <c r="H2" s="727"/>
      <c r="I2" s="537"/>
    </row>
    <row r="3" spans="1:9" ht="17.399999999999999" customHeight="1" thickBot="1" x14ac:dyDescent="0.3">
      <c r="A3" s="538"/>
      <c r="B3" s="538"/>
      <c r="C3" s="538"/>
      <c r="D3" s="538"/>
      <c r="E3" s="538"/>
      <c r="F3" s="538"/>
      <c r="G3" s="538"/>
      <c r="H3" s="538"/>
      <c r="I3" s="538"/>
    </row>
    <row r="4" spans="1:9" s="444" customFormat="1" ht="46.95" customHeight="1" thickBot="1" x14ac:dyDescent="0.3">
      <c r="A4" s="500" t="s">
        <v>176</v>
      </c>
      <c r="B4" s="550" t="s">
        <v>111</v>
      </c>
      <c r="C4" s="501" t="s">
        <v>11</v>
      </c>
      <c r="D4" s="567" t="s">
        <v>177</v>
      </c>
      <c r="E4" s="502" t="s">
        <v>179</v>
      </c>
      <c r="F4" s="539" t="s">
        <v>612</v>
      </c>
      <c r="G4" s="569" t="s">
        <v>651</v>
      </c>
      <c r="H4" s="569" t="s">
        <v>652</v>
      </c>
      <c r="I4" s="530" t="s">
        <v>653</v>
      </c>
    </row>
    <row r="5" spans="1:9" ht="15" thickTop="1" thickBot="1" x14ac:dyDescent="0.3">
      <c r="A5" s="442"/>
      <c r="B5" s="496"/>
      <c r="C5" s="497">
        <v>1</v>
      </c>
      <c r="D5" s="498">
        <v>2</v>
      </c>
      <c r="E5" s="499">
        <v>3</v>
      </c>
      <c r="F5" s="499">
        <v>3</v>
      </c>
      <c r="G5" s="499">
        <v>4</v>
      </c>
      <c r="H5" s="499">
        <v>5</v>
      </c>
      <c r="I5" s="577">
        <v>6</v>
      </c>
    </row>
    <row r="6" spans="1:9" s="513" customFormat="1" ht="21.6" thickBot="1" x14ac:dyDescent="0.45">
      <c r="A6" s="747" t="s">
        <v>487</v>
      </c>
      <c r="B6" s="748"/>
      <c r="C6" s="748"/>
      <c r="D6" s="749"/>
      <c r="E6" s="511" t="e">
        <f>SUM(E7+#REF!+#REF!+#REF!+#REF!+#REF!+#REF!+#REF!+#REF!+#REF!)</f>
        <v>#REF!</v>
      </c>
      <c r="F6" s="511">
        <f>SUM(F7)</f>
        <v>14468000</v>
      </c>
      <c r="G6" s="511">
        <f>SUM(G7)</f>
        <v>-2808649.35</v>
      </c>
      <c r="H6" s="511">
        <f>SUM(H7)</f>
        <v>11659350.65</v>
      </c>
      <c r="I6" s="512">
        <f>AVERAGE(H6/F6*100)</f>
        <v>80.587162358307992</v>
      </c>
    </row>
    <row r="7" spans="1:9" s="516" customFormat="1" ht="43.95" customHeight="1" thickBot="1" x14ac:dyDescent="0.3">
      <c r="A7" s="744" t="s">
        <v>488</v>
      </c>
      <c r="B7" s="745"/>
      <c r="C7" s="745"/>
      <c r="D7" s="746"/>
      <c r="E7" s="514">
        <v>1114522.06</v>
      </c>
      <c r="F7" s="514">
        <f>SUM(F646)</f>
        <v>14468000</v>
      </c>
      <c r="G7" s="514">
        <f>SUM(G646)</f>
        <v>-2808649.35</v>
      </c>
      <c r="H7" s="514">
        <f>SUM(H646)</f>
        <v>11659350.65</v>
      </c>
      <c r="I7" s="515">
        <f>AVERAGE(H7/F7*100)</f>
        <v>80.587162358307992</v>
      </c>
    </row>
    <row r="8" spans="1:9" s="506" customFormat="1" ht="18" thickBot="1" x14ac:dyDescent="0.35">
      <c r="A8" s="741" t="s">
        <v>404</v>
      </c>
      <c r="B8" s="742"/>
      <c r="C8" s="742"/>
      <c r="D8" s="743"/>
      <c r="E8" s="505">
        <f>SUM(E11+E27+E58+E68+E74+E80)</f>
        <v>1114522.06</v>
      </c>
      <c r="F8" s="505">
        <f>SUM(F11+F27+F58+F68+F74+F80)</f>
        <v>1434000</v>
      </c>
      <c r="G8" s="505">
        <f>SUM(G11+G27+G58+G68+G74+G80)</f>
        <v>-11000</v>
      </c>
      <c r="H8" s="505">
        <f>SUM(H11+H27+H58+H68+H74+H80)</f>
        <v>1423000</v>
      </c>
      <c r="I8" s="509">
        <f>AVERAGE(H8/F8*100)</f>
        <v>99.232914923291489</v>
      </c>
    </row>
    <row r="9" spans="1:9" ht="13.8" x14ac:dyDescent="0.25">
      <c r="A9" s="492"/>
      <c r="B9" s="473"/>
      <c r="C9" s="473"/>
      <c r="D9" s="495" t="s">
        <v>182</v>
      </c>
      <c r="E9" s="474"/>
      <c r="F9" s="475"/>
      <c r="G9" s="475"/>
      <c r="H9" s="475"/>
      <c r="I9" s="723">
        <f>AVERAGE(H11/F11*100)</f>
        <v>98.016997167138811</v>
      </c>
    </row>
    <row r="10" spans="1:9" ht="13.8" x14ac:dyDescent="0.25">
      <c r="A10" s="482"/>
      <c r="B10" s="53"/>
      <c r="C10" s="53"/>
      <c r="D10" s="476" t="s">
        <v>186</v>
      </c>
      <c r="E10" s="465"/>
      <c r="F10" s="457"/>
      <c r="G10" s="457"/>
      <c r="H10" s="457"/>
      <c r="I10" s="724"/>
    </row>
    <row r="11" spans="1:9" s="142" customFormat="1" ht="15.6" x14ac:dyDescent="0.3">
      <c r="A11" s="517"/>
      <c r="B11" s="518"/>
      <c r="C11" s="518"/>
      <c r="D11" s="519" t="s">
        <v>405</v>
      </c>
      <c r="E11" s="520">
        <f>SUM(E12+E19)</f>
        <v>524300</v>
      </c>
      <c r="F11" s="521">
        <f>SUM(F12+F19)</f>
        <v>706000</v>
      </c>
      <c r="G11" s="521">
        <f t="shared" ref="G11:H11" si="0">SUM(G12+G19)</f>
        <v>-14000</v>
      </c>
      <c r="H11" s="521">
        <f t="shared" si="0"/>
        <v>692000</v>
      </c>
      <c r="I11" s="724"/>
    </row>
    <row r="12" spans="1:9" s="29" customFormat="1" ht="13.8" x14ac:dyDescent="0.25">
      <c r="A12" s="445" t="s">
        <v>406</v>
      </c>
      <c r="B12" s="554"/>
      <c r="C12" s="472">
        <v>31</v>
      </c>
      <c r="D12" s="454" t="s">
        <v>42</v>
      </c>
      <c r="E12" s="466">
        <f>SUM(E13+E15+E17)</f>
        <v>482800</v>
      </c>
      <c r="F12" s="466">
        <f>SUM(F13+F15+F17)</f>
        <v>650000</v>
      </c>
      <c r="G12" s="466">
        <f>SUM(G13+G15+G17)</f>
        <v>-6000</v>
      </c>
      <c r="H12" s="466">
        <f>SUM(H13+H15+H17)</f>
        <v>644000</v>
      </c>
      <c r="I12" s="483">
        <f>AVERAGE(H12/F12*100)</f>
        <v>99.07692307692308</v>
      </c>
    </row>
    <row r="13" spans="1:9" ht="13.8" x14ac:dyDescent="0.25">
      <c r="A13" s="456" t="s">
        <v>406</v>
      </c>
      <c r="B13" s="555"/>
      <c r="C13" s="452">
        <v>311</v>
      </c>
      <c r="D13" s="453" t="s">
        <v>187</v>
      </c>
      <c r="E13" s="448">
        <v>400000</v>
      </c>
      <c r="F13" s="448">
        <f>F14</f>
        <v>520000</v>
      </c>
      <c r="G13" s="448">
        <f>G14</f>
        <v>-13000</v>
      </c>
      <c r="H13" s="448">
        <f>H14</f>
        <v>507000</v>
      </c>
      <c r="I13" s="483">
        <f t="shared" ref="I13:I24" si="1">AVERAGE(H13/F13*100)</f>
        <v>97.5</v>
      </c>
    </row>
    <row r="14" spans="1:9" ht="13.8" x14ac:dyDescent="0.25">
      <c r="A14" s="456" t="s">
        <v>406</v>
      </c>
      <c r="B14" s="555"/>
      <c r="C14" s="452">
        <v>3111</v>
      </c>
      <c r="D14" s="453" t="s">
        <v>188</v>
      </c>
      <c r="E14" s="448">
        <v>400000</v>
      </c>
      <c r="F14" s="448">
        <v>520000</v>
      </c>
      <c r="G14" s="448">
        <v>-13000</v>
      </c>
      <c r="H14" s="448">
        <f>F14+G14</f>
        <v>507000</v>
      </c>
      <c r="I14" s="483">
        <f t="shared" si="1"/>
        <v>97.5</v>
      </c>
    </row>
    <row r="15" spans="1:9" ht="13.8" x14ac:dyDescent="0.25">
      <c r="A15" s="456" t="s">
        <v>406</v>
      </c>
      <c r="B15" s="555"/>
      <c r="C15" s="452">
        <v>312</v>
      </c>
      <c r="D15" s="453" t="s">
        <v>44</v>
      </c>
      <c r="E15" s="448">
        <v>14000</v>
      </c>
      <c r="F15" s="448">
        <f>F16</f>
        <v>40000</v>
      </c>
      <c r="G15" s="448">
        <f>G16</f>
        <v>13000</v>
      </c>
      <c r="H15" s="448">
        <f>H16</f>
        <v>53000</v>
      </c>
      <c r="I15" s="483">
        <f t="shared" si="1"/>
        <v>132.5</v>
      </c>
    </row>
    <row r="16" spans="1:9" ht="13.8" x14ac:dyDescent="0.25">
      <c r="A16" s="456" t="s">
        <v>406</v>
      </c>
      <c r="B16" s="555"/>
      <c r="C16" s="452">
        <v>3121</v>
      </c>
      <c r="D16" s="453" t="s">
        <v>44</v>
      </c>
      <c r="E16" s="448">
        <v>14000</v>
      </c>
      <c r="F16" s="448">
        <v>40000</v>
      </c>
      <c r="G16" s="448">
        <v>13000</v>
      </c>
      <c r="H16" s="448">
        <f>F16+G16</f>
        <v>53000</v>
      </c>
      <c r="I16" s="483">
        <f t="shared" si="1"/>
        <v>132.5</v>
      </c>
    </row>
    <row r="17" spans="1:9" ht="13.8" x14ac:dyDescent="0.25">
      <c r="A17" s="456" t="s">
        <v>406</v>
      </c>
      <c r="B17" s="555"/>
      <c r="C17" s="452">
        <v>313</v>
      </c>
      <c r="D17" s="453" t="s">
        <v>45</v>
      </c>
      <c r="E17" s="448">
        <v>68800</v>
      </c>
      <c r="F17" s="448">
        <f>F18</f>
        <v>90000</v>
      </c>
      <c r="G17" s="448">
        <f>G18</f>
        <v>-6000</v>
      </c>
      <c r="H17" s="448">
        <f>H18</f>
        <v>84000</v>
      </c>
      <c r="I17" s="483">
        <f t="shared" si="1"/>
        <v>93.333333333333329</v>
      </c>
    </row>
    <row r="18" spans="1:9" ht="13.8" x14ac:dyDescent="0.25">
      <c r="A18" s="456" t="s">
        <v>406</v>
      </c>
      <c r="B18" s="555"/>
      <c r="C18" s="452">
        <v>3132</v>
      </c>
      <c r="D18" s="453" t="s">
        <v>189</v>
      </c>
      <c r="E18" s="448">
        <v>62000</v>
      </c>
      <c r="F18" s="448">
        <v>90000</v>
      </c>
      <c r="G18" s="448">
        <v>-6000</v>
      </c>
      <c r="H18" s="448">
        <f>F18+G18</f>
        <v>84000</v>
      </c>
      <c r="I18" s="483">
        <f t="shared" si="1"/>
        <v>93.333333333333329</v>
      </c>
    </row>
    <row r="19" spans="1:9" s="29" customFormat="1" ht="13.8" x14ac:dyDescent="0.25">
      <c r="A19" s="485" t="s">
        <v>406</v>
      </c>
      <c r="B19" s="556"/>
      <c r="C19" s="438">
        <v>32</v>
      </c>
      <c r="D19" s="450" t="s">
        <v>48</v>
      </c>
      <c r="E19" s="447">
        <v>41500</v>
      </c>
      <c r="F19" s="447">
        <f>F20</f>
        <v>56000</v>
      </c>
      <c r="G19" s="447">
        <f>G20</f>
        <v>-8000</v>
      </c>
      <c r="H19" s="447">
        <f>H20</f>
        <v>48000</v>
      </c>
      <c r="I19" s="483">
        <f t="shared" si="1"/>
        <v>85.714285714285708</v>
      </c>
    </row>
    <row r="20" spans="1:9" ht="13.8" x14ac:dyDescent="0.25">
      <c r="A20" s="456" t="s">
        <v>406</v>
      </c>
      <c r="B20" s="555"/>
      <c r="C20" s="452">
        <v>321</v>
      </c>
      <c r="D20" s="453" t="s">
        <v>49</v>
      </c>
      <c r="E20" s="448">
        <f>SUM(E21:E24)</f>
        <v>41500</v>
      </c>
      <c r="F20" s="448">
        <f>SUM(F21:F24)</f>
        <v>56000</v>
      </c>
      <c r="G20" s="448">
        <f>SUM(G21:G24)</f>
        <v>-8000</v>
      </c>
      <c r="H20" s="448">
        <f>SUM(H21:H24)</f>
        <v>48000</v>
      </c>
      <c r="I20" s="483">
        <f t="shared" si="1"/>
        <v>85.714285714285708</v>
      </c>
    </row>
    <row r="21" spans="1:9" ht="13.8" x14ac:dyDescent="0.25">
      <c r="A21" s="456" t="s">
        <v>406</v>
      </c>
      <c r="B21" s="555"/>
      <c r="C21" s="452">
        <v>3211</v>
      </c>
      <c r="D21" s="453" t="s">
        <v>50</v>
      </c>
      <c r="E21" s="448">
        <v>7500</v>
      </c>
      <c r="F21" s="448">
        <v>10000</v>
      </c>
      <c r="G21" s="448">
        <v>0</v>
      </c>
      <c r="H21" s="448">
        <f>F21+G21</f>
        <v>10000</v>
      </c>
      <c r="I21" s="483">
        <f t="shared" si="1"/>
        <v>100</v>
      </c>
    </row>
    <row r="22" spans="1:9" ht="13.8" x14ac:dyDescent="0.25">
      <c r="A22" s="456" t="s">
        <v>406</v>
      </c>
      <c r="B22" s="555"/>
      <c r="C22" s="452">
        <v>3212</v>
      </c>
      <c r="D22" s="453" t="s">
        <v>51</v>
      </c>
      <c r="E22" s="448">
        <v>18000</v>
      </c>
      <c r="F22" s="448">
        <v>30000</v>
      </c>
      <c r="G22" s="448">
        <v>-5000</v>
      </c>
      <c r="H22" s="448">
        <f>F22+G22</f>
        <v>25000</v>
      </c>
      <c r="I22" s="483">
        <f t="shared" si="1"/>
        <v>83.333333333333343</v>
      </c>
    </row>
    <row r="23" spans="1:9" ht="15" thickTop="1" thickBot="1" x14ac:dyDescent="0.3">
      <c r="A23" s="456" t="s">
        <v>406</v>
      </c>
      <c r="B23" s="555"/>
      <c r="C23" s="452">
        <v>3213</v>
      </c>
      <c r="D23" s="453" t="s">
        <v>52</v>
      </c>
      <c r="E23" s="448">
        <v>10000</v>
      </c>
      <c r="F23" s="448">
        <v>10000</v>
      </c>
      <c r="G23" s="448">
        <v>0</v>
      </c>
      <c r="H23" s="448">
        <f>F23+G23</f>
        <v>10000</v>
      </c>
      <c r="I23" s="483">
        <f t="shared" si="1"/>
        <v>100</v>
      </c>
    </row>
    <row r="24" spans="1:9" s="471" customFormat="1" ht="14.4" thickBot="1" x14ac:dyDescent="0.3">
      <c r="A24" s="486" t="s">
        <v>406</v>
      </c>
      <c r="B24" s="557"/>
      <c r="C24" s="468">
        <v>3214</v>
      </c>
      <c r="D24" s="469" t="s">
        <v>191</v>
      </c>
      <c r="E24" s="470">
        <v>6000</v>
      </c>
      <c r="F24" s="470">
        <v>6000</v>
      </c>
      <c r="G24" s="470">
        <v>-3000</v>
      </c>
      <c r="H24" s="470">
        <f>F24+G24</f>
        <v>3000</v>
      </c>
      <c r="I24" s="547">
        <f t="shared" si="1"/>
        <v>50</v>
      </c>
    </row>
    <row r="25" spans="1:9" ht="14.4" thickTop="1" x14ac:dyDescent="0.25">
      <c r="A25" s="482"/>
      <c r="B25" s="53"/>
      <c r="C25" s="53"/>
      <c r="D25" s="476" t="s">
        <v>182</v>
      </c>
      <c r="E25" s="467"/>
      <c r="F25" s="457"/>
      <c r="G25" s="457"/>
      <c r="H25" s="457"/>
      <c r="I25" s="723">
        <f>AVERAGE(H27/F27*100)</f>
        <v>96.118012422360238</v>
      </c>
    </row>
    <row r="26" spans="1:9" ht="13.8" x14ac:dyDescent="0.25">
      <c r="A26" s="482"/>
      <c r="B26" s="53"/>
      <c r="C26" s="53"/>
      <c r="D26" s="477" t="s">
        <v>569</v>
      </c>
      <c r="E26" s="465"/>
      <c r="F26" s="457"/>
      <c r="G26" s="457"/>
      <c r="H26" s="457"/>
      <c r="I26" s="724"/>
    </row>
    <row r="27" spans="1:9" s="142" customFormat="1" ht="15.6" x14ac:dyDescent="0.3">
      <c r="A27" s="517"/>
      <c r="B27" s="518"/>
      <c r="C27" s="518"/>
      <c r="D27" s="519" t="s">
        <v>450</v>
      </c>
      <c r="E27" s="520">
        <f>SUM(E28+E51)</f>
        <v>424222.06</v>
      </c>
      <c r="F27" s="521">
        <f>SUM(F28+F51)</f>
        <v>644000</v>
      </c>
      <c r="G27" s="521">
        <f>SUM(G28+G51)</f>
        <v>-25000</v>
      </c>
      <c r="H27" s="521">
        <f>SUM(H28+H51)</f>
        <v>619000</v>
      </c>
      <c r="I27" s="724"/>
    </row>
    <row r="28" spans="1:9" s="29" customFormat="1" ht="13.8" x14ac:dyDescent="0.25">
      <c r="A28" s="445" t="s">
        <v>407</v>
      </c>
      <c r="B28" s="554"/>
      <c r="C28" s="472">
        <v>32</v>
      </c>
      <c r="D28" s="454" t="s">
        <v>48</v>
      </c>
      <c r="E28" s="466">
        <f>SUM(E29+E35+E44+E46)</f>
        <v>407022.06</v>
      </c>
      <c r="F28" s="466">
        <f>SUM(F29+F35+F44+F46)</f>
        <v>614000</v>
      </c>
      <c r="G28" s="466">
        <f>SUM(G29+G35+G44+G46)</f>
        <v>-14000</v>
      </c>
      <c r="H28" s="466">
        <f>SUM(H29+H35+H44+H46)</f>
        <v>600000</v>
      </c>
      <c r="I28" s="483">
        <f t="shared" ref="I28:I55" si="2">AVERAGE(H28/F28*100)</f>
        <v>97.719869706840385</v>
      </c>
    </row>
    <row r="29" spans="1:9" ht="13.8" x14ac:dyDescent="0.25">
      <c r="A29" s="456" t="s">
        <v>407</v>
      </c>
      <c r="B29" s="555"/>
      <c r="C29" s="452">
        <v>322</v>
      </c>
      <c r="D29" s="453" t="s">
        <v>53</v>
      </c>
      <c r="E29" s="448">
        <f>SUM(E30:E34)</f>
        <v>83022.06</v>
      </c>
      <c r="F29" s="448">
        <f>SUM(F30:F34)</f>
        <v>97000</v>
      </c>
      <c r="G29" s="448">
        <f>SUM(G30:G34)</f>
        <v>6000</v>
      </c>
      <c r="H29" s="448">
        <f>SUM(H30:H34)</f>
        <v>103000</v>
      </c>
      <c r="I29" s="483">
        <f t="shared" si="2"/>
        <v>106.18556701030928</v>
      </c>
    </row>
    <row r="30" spans="1:9" ht="13.8" x14ac:dyDescent="0.25">
      <c r="A30" s="456" t="s">
        <v>407</v>
      </c>
      <c r="B30" s="555"/>
      <c r="C30" s="452">
        <v>3221</v>
      </c>
      <c r="D30" s="453" t="s">
        <v>54</v>
      </c>
      <c r="E30" s="448">
        <v>16000</v>
      </c>
      <c r="F30" s="448">
        <v>25000</v>
      </c>
      <c r="G30" s="448">
        <v>0</v>
      </c>
      <c r="H30" s="448">
        <f>F30+G30</f>
        <v>25000</v>
      </c>
      <c r="I30" s="483">
        <f t="shared" si="2"/>
        <v>100</v>
      </c>
    </row>
    <row r="31" spans="1:9" ht="13.8" x14ac:dyDescent="0.25">
      <c r="A31" s="456" t="s">
        <v>407</v>
      </c>
      <c r="B31" s="555"/>
      <c r="C31" s="452">
        <v>3223</v>
      </c>
      <c r="D31" s="453" t="s">
        <v>55</v>
      </c>
      <c r="E31" s="448">
        <v>50000</v>
      </c>
      <c r="F31" s="448">
        <v>55000</v>
      </c>
      <c r="G31" s="448">
        <v>10000</v>
      </c>
      <c r="H31" s="448">
        <f>F31+G31</f>
        <v>65000</v>
      </c>
      <c r="I31" s="483">
        <f t="shared" si="2"/>
        <v>118.18181818181819</v>
      </c>
    </row>
    <row r="32" spans="1:9" ht="13.8" x14ac:dyDescent="0.25">
      <c r="A32" s="456" t="s">
        <v>407</v>
      </c>
      <c r="B32" s="555"/>
      <c r="C32" s="452">
        <v>3224</v>
      </c>
      <c r="D32" s="453" t="s">
        <v>193</v>
      </c>
      <c r="E32" s="448">
        <v>0</v>
      </c>
      <c r="F32" s="448">
        <v>2000</v>
      </c>
      <c r="G32" s="448">
        <v>-1000</v>
      </c>
      <c r="H32" s="448">
        <f>F32+G32</f>
        <v>1000</v>
      </c>
      <c r="I32" s="483">
        <f t="shared" si="2"/>
        <v>50</v>
      </c>
    </row>
    <row r="33" spans="1:9" ht="13.8" x14ac:dyDescent="0.25">
      <c r="A33" s="456" t="s">
        <v>407</v>
      </c>
      <c r="B33" s="555"/>
      <c r="C33" s="452">
        <v>3225</v>
      </c>
      <c r="D33" s="453" t="s">
        <v>194</v>
      </c>
      <c r="E33" s="448">
        <v>15022.06</v>
      </c>
      <c r="F33" s="448">
        <v>15000</v>
      </c>
      <c r="G33" s="448">
        <v>-3000</v>
      </c>
      <c r="H33" s="448">
        <f>F33+G33</f>
        <v>12000</v>
      </c>
      <c r="I33" s="483">
        <f t="shared" si="2"/>
        <v>80</v>
      </c>
    </row>
    <row r="34" spans="1:9" ht="13.8" hidden="1" x14ac:dyDescent="0.25">
      <c r="A34" s="456" t="s">
        <v>407</v>
      </c>
      <c r="B34" s="555"/>
      <c r="C34" s="452">
        <v>3227</v>
      </c>
      <c r="D34" s="453" t="s">
        <v>408</v>
      </c>
      <c r="E34" s="448">
        <v>2000</v>
      </c>
      <c r="F34" s="448">
        <v>0</v>
      </c>
      <c r="G34" s="448">
        <v>0</v>
      </c>
      <c r="H34" s="448">
        <v>0</v>
      </c>
      <c r="I34" s="483" t="e">
        <f t="shared" si="2"/>
        <v>#DIV/0!</v>
      </c>
    </row>
    <row r="35" spans="1:9" ht="13.8" x14ac:dyDescent="0.25">
      <c r="A35" s="456" t="s">
        <v>407</v>
      </c>
      <c r="B35" s="555"/>
      <c r="C35" s="452">
        <v>323</v>
      </c>
      <c r="D35" s="453" t="s">
        <v>57</v>
      </c>
      <c r="E35" s="448">
        <f>SUM(E36:E43)</f>
        <v>269000</v>
      </c>
      <c r="F35" s="448">
        <f>SUM(F36:F43)</f>
        <v>420000</v>
      </c>
      <c r="G35" s="448">
        <f>SUM(G36:G43)</f>
        <v>-17000</v>
      </c>
      <c r="H35" s="448">
        <f>SUM(H36:H43)</f>
        <v>403000</v>
      </c>
      <c r="I35" s="483">
        <f t="shared" si="2"/>
        <v>95.952380952380949</v>
      </c>
    </row>
    <row r="36" spans="1:9" ht="13.8" x14ac:dyDescent="0.25">
      <c r="A36" s="456" t="s">
        <v>407</v>
      </c>
      <c r="B36" s="555"/>
      <c r="C36" s="452">
        <v>3231</v>
      </c>
      <c r="D36" s="453" t="s">
        <v>58</v>
      </c>
      <c r="E36" s="448">
        <v>30000</v>
      </c>
      <c r="F36" s="448">
        <v>35000</v>
      </c>
      <c r="G36" s="448">
        <v>5000</v>
      </c>
      <c r="H36" s="448">
        <f t="shared" ref="H36:H43" si="3">F36+G36</f>
        <v>40000</v>
      </c>
      <c r="I36" s="483">
        <f t="shared" si="2"/>
        <v>114.28571428571428</v>
      </c>
    </row>
    <row r="37" spans="1:9" ht="13.8" x14ac:dyDescent="0.25">
      <c r="A37" s="456" t="s">
        <v>407</v>
      </c>
      <c r="B37" s="555"/>
      <c r="C37" s="452">
        <v>3232</v>
      </c>
      <c r="D37" s="453" t="s">
        <v>409</v>
      </c>
      <c r="E37" s="448">
        <v>5000</v>
      </c>
      <c r="F37" s="448">
        <v>7000</v>
      </c>
      <c r="G37" s="448">
        <v>2000</v>
      </c>
      <c r="H37" s="448">
        <f t="shared" si="3"/>
        <v>9000</v>
      </c>
      <c r="I37" s="483">
        <f t="shared" si="2"/>
        <v>128.57142857142858</v>
      </c>
    </row>
    <row r="38" spans="1:9" ht="13.8" x14ac:dyDescent="0.25">
      <c r="A38" s="456" t="s">
        <v>407</v>
      </c>
      <c r="B38" s="555"/>
      <c r="C38" s="452">
        <v>3233</v>
      </c>
      <c r="D38" s="453" t="s">
        <v>60</v>
      </c>
      <c r="E38" s="448">
        <v>25000</v>
      </c>
      <c r="F38" s="448">
        <v>25000</v>
      </c>
      <c r="G38" s="448">
        <v>-12000</v>
      </c>
      <c r="H38" s="448">
        <f t="shared" si="3"/>
        <v>13000</v>
      </c>
      <c r="I38" s="483">
        <f t="shared" si="2"/>
        <v>52</v>
      </c>
    </row>
    <row r="39" spans="1:9" ht="13.8" x14ac:dyDescent="0.25">
      <c r="A39" s="456" t="s">
        <v>407</v>
      </c>
      <c r="B39" s="555"/>
      <c r="C39" s="452">
        <v>3234</v>
      </c>
      <c r="D39" s="453" t="s">
        <v>61</v>
      </c>
      <c r="E39" s="448">
        <v>15000</v>
      </c>
      <c r="F39" s="448">
        <v>25000</v>
      </c>
      <c r="G39" s="448">
        <v>21000</v>
      </c>
      <c r="H39" s="448">
        <f t="shared" si="3"/>
        <v>46000</v>
      </c>
      <c r="I39" s="483">
        <f t="shared" si="2"/>
        <v>184</v>
      </c>
    </row>
    <row r="40" spans="1:9" ht="13.8" x14ac:dyDescent="0.25">
      <c r="A40" s="456" t="s">
        <v>407</v>
      </c>
      <c r="B40" s="555"/>
      <c r="C40" s="452">
        <v>3236</v>
      </c>
      <c r="D40" s="453" t="s">
        <v>410</v>
      </c>
      <c r="E40" s="448">
        <v>2000</v>
      </c>
      <c r="F40" s="448">
        <v>3000</v>
      </c>
      <c r="G40" s="448">
        <v>-3000</v>
      </c>
      <c r="H40" s="448">
        <f t="shared" si="3"/>
        <v>0</v>
      </c>
      <c r="I40" s="483">
        <f t="shared" si="2"/>
        <v>0</v>
      </c>
    </row>
    <row r="41" spans="1:9" ht="13.8" x14ac:dyDescent="0.25">
      <c r="A41" s="456" t="s">
        <v>407</v>
      </c>
      <c r="B41" s="555"/>
      <c r="C41" s="452">
        <v>3237</v>
      </c>
      <c r="D41" s="453" t="s">
        <v>63</v>
      </c>
      <c r="E41" s="448">
        <v>140000</v>
      </c>
      <c r="F41" s="448">
        <v>250000</v>
      </c>
      <c r="G41" s="448">
        <v>-100000</v>
      </c>
      <c r="H41" s="448">
        <f t="shared" si="3"/>
        <v>150000</v>
      </c>
      <c r="I41" s="483">
        <f t="shared" si="2"/>
        <v>60</v>
      </c>
    </row>
    <row r="42" spans="1:9" ht="13.8" x14ac:dyDescent="0.25">
      <c r="A42" s="456" t="s">
        <v>407</v>
      </c>
      <c r="B42" s="555"/>
      <c r="C42" s="452">
        <v>3238</v>
      </c>
      <c r="D42" s="453" t="s">
        <v>64</v>
      </c>
      <c r="E42" s="448">
        <v>12000</v>
      </c>
      <c r="F42" s="448">
        <v>15000</v>
      </c>
      <c r="G42" s="448">
        <v>10000</v>
      </c>
      <c r="H42" s="448">
        <f t="shared" si="3"/>
        <v>25000</v>
      </c>
      <c r="I42" s="483">
        <f t="shared" si="2"/>
        <v>166.66666666666669</v>
      </c>
    </row>
    <row r="43" spans="1:9" ht="13.8" x14ac:dyDescent="0.25">
      <c r="A43" s="456" t="s">
        <v>407</v>
      </c>
      <c r="B43" s="555"/>
      <c r="C43" s="452">
        <v>3239</v>
      </c>
      <c r="D43" s="453" t="s">
        <v>65</v>
      </c>
      <c r="E43" s="448">
        <v>40000</v>
      </c>
      <c r="F43" s="448">
        <v>60000</v>
      </c>
      <c r="G43" s="448">
        <v>60000</v>
      </c>
      <c r="H43" s="448">
        <f t="shared" si="3"/>
        <v>120000</v>
      </c>
      <c r="I43" s="483">
        <f t="shared" si="2"/>
        <v>200</v>
      </c>
    </row>
    <row r="44" spans="1:9" ht="13.8" x14ac:dyDescent="0.25">
      <c r="A44" s="456" t="s">
        <v>407</v>
      </c>
      <c r="B44" s="555"/>
      <c r="C44" s="452">
        <v>324</v>
      </c>
      <c r="D44" s="453" t="s">
        <v>143</v>
      </c>
      <c r="E44" s="448">
        <v>5000</v>
      </c>
      <c r="F44" s="448">
        <f>SUM(F45)</f>
        <v>25000</v>
      </c>
      <c r="G44" s="448">
        <f>SUM(G45)</f>
        <v>8000</v>
      </c>
      <c r="H44" s="448">
        <f>SUM(H45)</f>
        <v>33000</v>
      </c>
      <c r="I44" s="483">
        <f t="shared" si="2"/>
        <v>132</v>
      </c>
    </row>
    <row r="45" spans="1:9" ht="13.8" x14ac:dyDescent="0.25">
      <c r="A45" s="456" t="s">
        <v>407</v>
      </c>
      <c r="B45" s="555"/>
      <c r="C45" s="452">
        <v>3241</v>
      </c>
      <c r="D45" s="453" t="s">
        <v>143</v>
      </c>
      <c r="E45" s="448">
        <v>5000</v>
      </c>
      <c r="F45" s="448">
        <v>25000</v>
      </c>
      <c r="G45" s="448">
        <v>8000</v>
      </c>
      <c r="H45" s="448">
        <f>F45+G45</f>
        <v>33000</v>
      </c>
      <c r="I45" s="483">
        <f t="shared" si="2"/>
        <v>132</v>
      </c>
    </row>
    <row r="46" spans="1:9" ht="13.8" x14ac:dyDescent="0.25">
      <c r="A46" s="456" t="s">
        <v>407</v>
      </c>
      <c r="B46" s="555"/>
      <c r="C46" s="452">
        <v>329</v>
      </c>
      <c r="D46" s="453" t="s">
        <v>66</v>
      </c>
      <c r="E46" s="448">
        <f>SUM(E47:E50)</f>
        <v>50000</v>
      </c>
      <c r="F46" s="448">
        <f>SUM(F47:F50)</f>
        <v>72000</v>
      </c>
      <c r="G46" s="448">
        <f>SUM(G47:G50)</f>
        <v>-11000</v>
      </c>
      <c r="H46" s="448">
        <f>SUM(H47:H50)</f>
        <v>61000</v>
      </c>
      <c r="I46" s="483">
        <f t="shared" si="2"/>
        <v>84.722222222222214</v>
      </c>
    </row>
    <row r="47" spans="1:9" ht="13.8" x14ac:dyDescent="0.25">
      <c r="A47" s="456" t="s">
        <v>407</v>
      </c>
      <c r="B47" s="555"/>
      <c r="C47" s="452">
        <v>3292</v>
      </c>
      <c r="D47" s="453" t="s">
        <v>68</v>
      </c>
      <c r="E47" s="448">
        <v>20000</v>
      </c>
      <c r="F47" s="448">
        <v>10000</v>
      </c>
      <c r="G47" s="448">
        <v>-10000</v>
      </c>
      <c r="H47" s="448">
        <f>F47+G47</f>
        <v>0</v>
      </c>
      <c r="I47" s="483">
        <f t="shared" si="2"/>
        <v>0</v>
      </c>
    </row>
    <row r="48" spans="1:9" ht="13.8" x14ac:dyDescent="0.25">
      <c r="A48" s="456" t="s">
        <v>407</v>
      </c>
      <c r="B48" s="555"/>
      <c r="C48" s="452">
        <v>3293</v>
      </c>
      <c r="D48" s="453" t="s">
        <v>69</v>
      </c>
      <c r="E48" s="448">
        <v>10000</v>
      </c>
      <c r="F48" s="448">
        <v>12000</v>
      </c>
      <c r="G48" s="448">
        <v>5000</v>
      </c>
      <c r="H48" s="448">
        <f>F48+G48</f>
        <v>17000</v>
      </c>
      <c r="I48" s="483">
        <f t="shared" si="2"/>
        <v>141.66666666666669</v>
      </c>
    </row>
    <row r="49" spans="1:9" ht="13.8" x14ac:dyDescent="0.25">
      <c r="A49" s="456" t="s">
        <v>407</v>
      </c>
      <c r="B49" s="555"/>
      <c r="C49" s="452">
        <v>3295</v>
      </c>
      <c r="D49" s="453" t="s">
        <v>197</v>
      </c>
      <c r="E49" s="448">
        <v>10000</v>
      </c>
      <c r="F49" s="448">
        <v>40000</v>
      </c>
      <c r="G49" s="448">
        <v>0</v>
      </c>
      <c r="H49" s="448">
        <f>F49+G49</f>
        <v>40000</v>
      </c>
      <c r="I49" s="483">
        <f t="shared" si="2"/>
        <v>100</v>
      </c>
    </row>
    <row r="50" spans="1:9" ht="13.8" x14ac:dyDescent="0.25">
      <c r="A50" s="456" t="s">
        <v>407</v>
      </c>
      <c r="B50" s="555"/>
      <c r="C50" s="452">
        <v>3299</v>
      </c>
      <c r="D50" s="453" t="s">
        <v>66</v>
      </c>
      <c r="E50" s="448">
        <v>10000</v>
      </c>
      <c r="F50" s="448">
        <v>10000</v>
      </c>
      <c r="G50" s="448">
        <v>-6000</v>
      </c>
      <c r="H50" s="448">
        <f>F50+G50</f>
        <v>4000</v>
      </c>
      <c r="I50" s="483">
        <f t="shared" si="2"/>
        <v>40</v>
      </c>
    </row>
    <row r="51" spans="1:9" s="29" customFormat="1" ht="13.8" x14ac:dyDescent="0.25">
      <c r="A51" s="485" t="s">
        <v>407</v>
      </c>
      <c r="B51" s="556"/>
      <c r="C51" s="438">
        <v>34</v>
      </c>
      <c r="D51" s="450" t="s">
        <v>71</v>
      </c>
      <c r="E51" s="447">
        <v>17200</v>
      </c>
      <c r="F51" s="447">
        <f>F52</f>
        <v>30000</v>
      </c>
      <c r="G51" s="447">
        <f>G52</f>
        <v>-11000</v>
      </c>
      <c r="H51" s="447">
        <f>H52</f>
        <v>19000</v>
      </c>
      <c r="I51" s="483">
        <f t="shared" si="2"/>
        <v>63.333333333333329</v>
      </c>
    </row>
    <row r="52" spans="1:9" ht="13.8" x14ac:dyDescent="0.25">
      <c r="A52" s="456" t="s">
        <v>407</v>
      </c>
      <c r="B52" s="555"/>
      <c r="C52" s="452">
        <v>343</v>
      </c>
      <c r="D52" s="453" t="s">
        <v>72</v>
      </c>
      <c r="E52" s="448">
        <f>SUM(E53:E55)</f>
        <v>17200</v>
      </c>
      <c r="F52" s="448">
        <f>SUM(F53:F55)</f>
        <v>30000</v>
      </c>
      <c r="G52" s="448">
        <f>SUM(G53:G55)</f>
        <v>-11000</v>
      </c>
      <c r="H52" s="448">
        <f>SUM(H53:H55)</f>
        <v>19000</v>
      </c>
      <c r="I52" s="483">
        <f t="shared" si="2"/>
        <v>63.333333333333329</v>
      </c>
    </row>
    <row r="53" spans="1:9" ht="13.8" x14ac:dyDescent="0.25">
      <c r="A53" s="456" t="s">
        <v>407</v>
      </c>
      <c r="B53" s="555"/>
      <c r="C53" s="452">
        <v>3431</v>
      </c>
      <c r="D53" s="453" t="s">
        <v>73</v>
      </c>
      <c r="E53" s="448">
        <v>12000</v>
      </c>
      <c r="F53" s="448">
        <v>15000</v>
      </c>
      <c r="G53" s="448">
        <v>-2000</v>
      </c>
      <c r="H53" s="448">
        <f>F53+G53</f>
        <v>13000</v>
      </c>
      <c r="I53" s="483">
        <f t="shared" si="2"/>
        <v>86.666666666666671</v>
      </c>
    </row>
    <row r="54" spans="1:9" ht="13.8" x14ac:dyDescent="0.25">
      <c r="A54" s="456" t="s">
        <v>407</v>
      </c>
      <c r="B54" s="555"/>
      <c r="C54" s="452">
        <v>3433</v>
      </c>
      <c r="D54" s="453" t="s">
        <v>74</v>
      </c>
      <c r="E54" s="448">
        <v>200</v>
      </c>
      <c r="F54" s="448">
        <v>10000</v>
      </c>
      <c r="G54" s="448">
        <v>-7000</v>
      </c>
      <c r="H54" s="448">
        <f>F54+G54</f>
        <v>3000</v>
      </c>
      <c r="I54" s="483">
        <f t="shared" si="2"/>
        <v>30</v>
      </c>
    </row>
    <row r="55" spans="1:9" s="471" customFormat="1" ht="14.4" thickBot="1" x14ac:dyDescent="0.3">
      <c r="A55" s="486" t="s">
        <v>407</v>
      </c>
      <c r="B55" s="557"/>
      <c r="C55" s="468">
        <v>3434</v>
      </c>
      <c r="D55" s="469" t="s">
        <v>75</v>
      </c>
      <c r="E55" s="470">
        <v>5000</v>
      </c>
      <c r="F55" s="470">
        <v>5000</v>
      </c>
      <c r="G55" s="470">
        <v>-2000</v>
      </c>
      <c r="H55" s="470">
        <f>F55+G55</f>
        <v>3000</v>
      </c>
      <c r="I55" s="547">
        <f t="shared" si="2"/>
        <v>60</v>
      </c>
    </row>
    <row r="56" spans="1:9" ht="14.4" thickTop="1" x14ac:dyDescent="0.25">
      <c r="A56" s="482"/>
      <c r="B56" s="53"/>
      <c r="C56" s="53"/>
      <c r="D56" s="476" t="s">
        <v>182</v>
      </c>
      <c r="E56" s="467"/>
      <c r="F56" s="457"/>
      <c r="G56" s="457"/>
      <c r="H56" s="457"/>
      <c r="I56" s="723">
        <f>AVERAGE(H58/F58*100)</f>
        <v>68.181818181818173</v>
      </c>
    </row>
    <row r="57" spans="1:9" ht="13.8" x14ac:dyDescent="0.25">
      <c r="A57" s="482"/>
      <c r="B57" s="53"/>
      <c r="C57" s="53"/>
      <c r="D57" s="476" t="s">
        <v>199</v>
      </c>
      <c r="E57" s="465"/>
      <c r="F57" s="457"/>
      <c r="G57" s="457"/>
      <c r="H57" s="457"/>
      <c r="I57" s="724"/>
    </row>
    <row r="58" spans="1:9" s="142" customFormat="1" ht="15.6" x14ac:dyDescent="0.3">
      <c r="A58" s="522"/>
      <c r="D58" s="519" t="s">
        <v>451</v>
      </c>
      <c r="E58" s="520">
        <v>81000</v>
      </c>
      <c r="F58" s="521">
        <f t="shared" ref="F58:H59" si="4">SUM(F59)</f>
        <v>44000</v>
      </c>
      <c r="G58" s="521">
        <f t="shared" si="4"/>
        <v>-14000</v>
      </c>
      <c r="H58" s="521">
        <f t="shared" si="4"/>
        <v>30000</v>
      </c>
      <c r="I58" s="724"/>
    </row>
    <row r="59" spans="1:9" s="29" customFormat="1" ht="13.8" x14ac:dyDescent="0.25">
      <c r="A59" s="443" t="s">
        <v>411</v>
      </c>
      <c r="B59" s="556"/>
      <c r="C59" s="438">
        <v>42</v>
      </c>
      <c r="D59" s="454" t="s">
        <v>97</v>
      </c>
      <c r="E59" s="447">
        <v>81000</v>
      </c>
      <c r="F59" s="447">
        <f t="shared" si="4"/>
        <v>44000</v>
      </c>
      <c r="G59" s="447">
        <f t="shared" si="4"/>
        <v>-14000</v>
      </c>
      <c r="H59" s="447">
        <f t="shared" si="4"/>
        <v>30000</v>
      </c>
      <c r="I59" s="483">
        <f t="shared" ref="I59:I65" si="5">AVERAGE(H59/F59*100)</f>
        <v>68.181818181818173</v>
      </c>
    </row>
    <row r="60" spans="1:9" ht="13.8" x14ac:dyDescent="0.25">
      <c r="A60" s="439" t="s">
        <v>411</v>
      </c>
      <c r="B60" s="555"/>
      <c r="C60" s="452">
        <v>422</v>
      </c>
      <c r="D60" s="453" t="s">
        <v>100</v>
      </c>
      <c r="E60" s="448">
        <f>SUM(E61:E65)</f>
        <v>81000</v>
      </c>
      <c r="F60" s="448">
        <f>SUM(F61:F65)</f>
        <v>44000</v>
      </c>
      <c r="G60" s="448">
        <f>SUM(G61:G65)</f>
        <v>-14000</v>
      </c>
      <c r="H60" s="448">
        <f>SUM(H61:H65)</f>
        <v>30000</v>
      </c>
      <c r="I60" s="483">
        <f t="shared" si="5"/>
        <v>68.181818181818173</v>
      </c>
    </row>
    <row r="61" spans="1:9" ht="13.8" x14ac:dyDescent="0.25">
      <c r="A61" s="439" t="s">
        <v>411</v>
      </c>
      <c r="B61" s="555"/>
      <c r="C61" s="452">
        <v>4221</v>
      </c>
      <c r="D61" s="453" t="s">
        <v>101</v>
      </c>
      <c r="E61" s="448">
        <v>25000</v>
      </c>
      <c r="F61" s="448">
        <v>20000</v>
      </c>
      <c r="G61" s="448">
        <v>0</v>
      </c>
      <c r="H61" s="448">
        <f>F61+G61</f>
        <v>20000</v>
      </c>
      <c r="I61" s="483">
        <f t="shared" si="5"/>
        <v>100</v>
      </c>
    </row>
    <row r="62" spans="1:9" ht="13.8" x14ac:dyDescent="0.25">
      <c r="A62" s="439" t="s">
        <v>411</v>
      </c>
      <c r="B62" s="555"/>
      <c r="C62" s="452">
        <v>4222</v>
      </c>
      <c r="D62" s="453" t="s">
        <v>102</v>
      </c>
      <c r="E62" s="448">
        <v>4000</v>
      </c>
      <c r="F62" s="448">
        <v>6000</v>
      </c>
      <c r="G62" s="448">
        <v>0</v>
      </c>
      <c r="H62" s="448">
        <f>F62+G62</f>
        <v>6000</v>
      </c>
      <c r="I62" s="483">
        <f t="shared" si="5"/>
        <v>100</v>
      </c>
    </row>
    <row r="63" spans="1:9" ht="13.8" x14ac:dyDescent="0.25">
      <c r="A63" s="439" t="s">
        <v>411</v>
      </c>
      <c r="B63" s="555"/>
      <c r="C63" s="452">
        <v>4223</v>
      </c>
      <c r="D63" s="453" t="s">
        <v>114</v>
      </c>
      <c r="E63" s="448">
        <v>20000</v>
      </c>
      <c r="F63" s="448">
        <v>5000</v>
      </c>
      <c r="G63" s="448">
        <v>-3500</v>
      </c>
      <c r="H63" s="448">
        <f>F63+G63</f>
        <v>1500</v>
      </c>
      <c r="I63" s="483">
        <f t="shared" si="5"/>
        <v>30</v>
      </c>
    </row>
    <row r="64" spans="1:9" ht="13.8" x14ac:dyDescent="0.25">
      <c r="A64" s="439" t="s">
        <v>411</v>
      </c>
      <c r="B64" s="555"/>
      <c r="C64" s="452">
        <v>4226</v>
      </c>
      <c r="D64" s="453" t="s">
        <v>402</v>
      </c>
      <c r="E64" s="448">
        <v>2000</v>
      </c>
      <c r="F64" s="448">
        <v>3000</v>
      </c>
      <c r="G64" s="448">
        <v>-3000</v>
      </c>
      <c r="H64" s="448">
        <f>F64+G64</f>
        <v>0</v>
      </c>
      <c r="I64" s="483">
        <f t="shared" si="5"/>
        <v>0</v>
      </c>
    </row>
    <row r="65" spans="1:9" s="471" customFormat="1" ht="14.4" thickBot="1" x14ac:dyDescent="0.3">
      <c r="A65" s="488" t="s">
        <v>411</v>
      </c>
      <c r="B65" s="557"/>
      <c r="C65" s="468">
        <v>4227</v>
      </c>
      <c r="D65" s="469" t="s">
        <v>103</v>
      </c>
      <c r="E65" s="470">
        <v>30000</v>
      </c>
      <c r="F65" s="470">
        <v>10000</v>
      </c>
      <c r="G65" s="470">
        <v>-7500</v>
      </c>
      <c r="H65" s="470">
        <f>F65+G65</f>
        <v>2500</v>
      </c>
      <c r="I65" s="547">
        <f t="shared" si="5"/>
        <v>25</v>
      </c>
    </row>
    <row r="66" spans="1:9" ht="14.4" thickTop="1" x14ac:dyDescent="0.25">
      <c r="A66" s="482"/>
      <c r="B66" s="53"/>
      <c r="C66" s="53"/>
      <c r="D66" s="476" t="s">
        <v>182</v>
      </c>
      <c r="E66" s="467"/>
      <c r="F66" s="457"/>
      <c r="G66" s="457"/>
      <c r="H66" s="457"/>
      <c r="I66" s="723">
        <f>AVERAGE(H68/F68*100)</f>
        <v>320</v>
      </c>
    </row>
    <row r="67" spans="1:9" ht="13.8" x14ac:dyDescent="0.25">
      <c r="A67" s="482"/>
      <c r="B67" s="53"/>
      <c r="C67" s="53"/>
      <c r="D67" s="476" t="s">
        <v>199</v>
      </c>
      <c r="E67" s="465"/>
      <c r="F67" s="457"/>
      <c r="G67" s="457"/>
      <c r="H67" s="457"/>
      <c r="I67" s="724"/>
    </row>
    <row r="68" spans="1:9" s="142" customFormat="1" ht="15.6" x14ac:dyDescent="0.3">
      <c r="A68" s="522"/>
      <c r="D68" s="519" t="s">
        <v>452</v>
      </c>
      <c r="E68" s="520">
        <v>25000</v>
      </c>
      <c r="F68" s="521">
        <f t="shared" ref="F68:H70" si="6">SUM(F69)</f>
        <v>10000</v>
      </c>
      <c r="G68" s="521">
        <f t="shared" si="6"/>
        <v>22000</v>
      </c>
      <c r="H68" s="521">
        <f t="shared" si="6"/>
        <v>32000</v>
      </c>
      <c r="I68" s="724"/>
    </row>
    <row r="69" spans="1:9" s="29" customFormat="1" ht="13.8" x14ac:dyDescent="0.25">
      <c r="A69" s="443" t="s">
        <v>412</v>
      </c>
      <c r="B69" s="556"/>
      <c r="C69" s="438">
        <v>42</v>
      </c>
      <c r="D69" s="454" t="s">
        <v>97</v>
      </c>
      <c r="E69" s="447">
        <v>25000</v>
      </c>
      <c r="F69" s="447">
        <f t="shared" si="6"/>
        <v>10000</v>
      </c>
      <c r="G69" s="447">
        <f t="shared" si="6"/>
        <v>22000</v>
      </c>
      <c r="H69" s="447">
        <f t="shared" si="6"/>
        <v>32000</v>
      </c>
      <c r="I69" s="483">
        <f t="shared" ref="I69:I71" si="7">AVERAGE(H69/F69*100)</f>
        <v>320</v>
      </c>
    </row>
    <row r="70" spans="1:9" ht="13.8" x14ac:dyDescent="0.25">
      <c r="A70" s="439" t="s">
        <v>412</v>
      </c>
      <c r="B70" s="555"/>
      <c r="C70" s="452">
        <v>426</v>
      </c>
      <c r="D70" s="453" t="s">
        <v>119</v>
      </c>
      <c r="E70" s="448">
        <v>25000</v>
      </c>
      <c r="F70" s="448">
        <f t="shared" si="6"/>
        <v>10000</v>
      </c>
      <c r="G70" s="448">
        <f t="shared" si="6"/>
        <v>22000</v>
      </c>
      <c r="H70" s="448">
        <f t="shared" si="6"/>
        <v>32000</v>
      </c>
      <c r="I70" s="483">
        <f t="shared" si="7"/>
        <v>320</v>
      </c>
    </row>
    <row r="71" spans="1:9" s="471" customFormat="1" ht="14.4" thickBot="1" x14ac:dyDescent="0.3">
      <c r="A71" s="488" t="s">
        <v>412</v>
      </c>
      <c r="B71" s="557"/>
      <c r="C71" s="468">
        <v>4262</v>
      </c>
      <c r="D71" s="469" t="s">
        <v>200</v>
      </c>
      <c r="E71" s="470">
        <v>25000</v>
      </c>
      <c r="F71" s="470">
        <v>10000</v>
      </c>
      <c r="G71" s="470">
        <v>22000</v>
      </c>
      <c r="H71" s="470">
        <f>F71+G71</f>
        <v>32000</v>
      </c>
      <c r="I71" s="547">
        <f t="shared" si="7"/>
        <v>320</v>
      </c>
    </row>
    <row r="72" spans="1:9" ht="14.4" thickTop="1" x14ac:dyDescent="0.25">
      <c r="A72" s="482"/>
      <c r="B72" s="570"/>
      <c r="C72" s="53"/>
      <c r="D72" s="476" t="s">
        <v>182</v>
      </c>
      <c r="E72" s="467"/>
      <c r="F72" s="457"/>
      <c r="G72" s="457"/>
      <c r="H72" s="457"/>
      <c r="I72" s="723">
        <f>AVERAGE(H74/F74*100)</f>
        <v>150</v>
      </c>
    </row>
    <row r="73" spans="1:9" ht="13.8" x14ac:dyDescent="0.25">
      <c r="A73" s="482"/>
      <c r="B73" s="570"/>
      <c r="C73" s="53"/>
      <c r="D73" s="476" t="s">
        <v>201</v>
      </c>
      <c r="E73" s="465"/>
      <c r="F73" s="457"/>
      <c r="G73" s="457"/>
      <c r="H73" s="457"/>
      <c r="I73" s="724"/>
    </row>
    <row r="74" spans="1:9" s="142" customFormat="1" ht="15.6" x14ac:dyDescent="0.3">
      <c r="A74" s="522"/>
      <c r="B74" s="568"/>
      <c r="D74" s="519" t="s">
        <v>453</v>
      </c>
      <c r="E74" s="520">
        <v>20000</v>
      </c>
      <c r="F74" s="521">
        <f>SUM(F75)</f>
        <v>10000</v>
      </c>
      <c r="G74" s="521">
        <f t="shared" ref="G74:H76" si="8">SUM(G75)</f>
        <v>5000</v>
      </c>
      <c r="H74" s="521">
        <f t="shared" si="8"/>
        <v>15000</v>
      </c>
      <c r="I74" s="724"/>
    </row>
    <row r="75" spans="1:9" s="29" customFormat="1" ht="13.8" x14ac:dyDescent="0.25">
      <c r="A75" s="443" t="s">
        <v>413</v>
      </c>
      <c r="B75" s="556"/>
      <c r="C75" s="438">
        <v>32</v>
      </c>
      <c r="D75" s="454" t="s">
        <v>48</v>
      </c>
      <c r="E75" s="447">
        <v>20000</v>
      </c>
      <c r="F75" s="447">
        <f>SUM(F76)</f>
        <v>10000</v>
      </c>
      <c r="G75" s="447">
        <f t="shared" si="8"/>
        <v>5000</v>
      </c>
      <c r="H75" s="447">
        <f t="shared" si="8"/>
        <v>15000</v>
      </c>
      <c r="I75" s="483">
        <f t="shared" ref="I75:I77" si="9">AVERAGE(H75/F75*100)</f>
        <v>150</v>
      </c>
    </row>
    <row r="76" spans="1:9" ht="13.8" x14ac:dyDescent="0.25">
      <c r="A76" s="439" t="s">
        <v>413</v>
      </c>
      <c r="B76" s="555"/>
      <c r="C76" s="452">
        <v>323</v>
      </c>
      <c r="D76" s="453" t="s">
        <v>57</v>
      </c>
      <c r="E76" s="448">
        <v>20000</v>
      </c>
      <c r="F76" s="448">
        <f>SUM(F77)</f>
        <v>10000</v>
      </c>
      <c r="G76" s="448">
        <f t="shared" si="8"/>
        <v>5000</v>
      </c>
      <c r="H76" s="448">
        <f t="shared" si="8"/>
        <v>15000</v>
      </c>
      <c r="I76" s="483">
        <f t="shared" si="9"/>
        <v>150</v>
      </c>
    </row>
    <row r="77" spans="1:9" s="471" customFormat="1" ht="14.4" thickBot="1" x14ac:dyDescent="0.3">
      <c r="A77" s="488" t="s">
        <v>413</v>
      </c>
      <c r="B77" s="557"/>
      <c r="C77" s="468">
        <v>3237</v>
      </c>
      <c r="D77" s="469" t="s">
        <v>63</v>
      </c>
      <c r="E77" s="470">
        <v>20000</v>
      </c>
      <c r="F77" s="470">
        <v>10000</v>
      </c>
      <c r="G77" s="470">
        <v>5000</v>
      </c>
      <c r="H77" s="470">
        <f>F77+G77</f>
        <v>15000</v>
      </c>
      <c r="I77" s="547">
        <f t="shared" si="9"/>
        <v>150</v>
      </c>
    </row>
    <row r="78" spans="1:9" ht="14.4" thickTop="1" x14ac:dyDescent="0.25">
      <c r="A78" s="482"/>
      <c r="B78" s="570"/>
      <c r="C78" s="53"/>
      <c r="D78" s="476" t="s">
        <v>182</v>
      </c>
      <c r="E78" s="467"/>
      <c r="F78" s="457"/>
      <c r="G78" s="457"/>
      <c r="H78" s="457"/>
      <c r="I78" s="723">
        <f>AVERAGE(H80/F80*100)</f>
        <v>175</v>
      </c>
    </row>
    <row r="79" spans="1:9" ht="13.8" x14ac:dyDescent="0.25">
      <c r="A79" s="482"/>
      <c r="B79" s="570"/>
      <c r="C79" s="53"/>
      <c r="D79" s="476" t="s">
        <v>199</v>
      </c>
      <c r="E79" s="465"/>
      <c r="F79" s="457"/>
      <c r="G79" s="457"/>
      <c r="H79" s="457"/>
      <c r="I79" s="724"/>
    </row>
    <row r="80" spans="1:9" s="142" customFormat="1" ht="15.6" x14ac:dyDescent="0.3">
      <c r="A80" s="522"/>
      <c r="B80" s="568"/>
      <c r="D80" s="519" t="s">
        <v>454</v>
      </c>
      <c r="E80" s="520">
        <v>40000</v>
      </c>
      <c r="F80" s="521">
        <f t="shared" ref="F80:H82" si="10">SUM(F81)</f>
        <v>20000</v>
      </c>
      <c r="G80" s="521">
        <f t="shared" si="10"/>
        <v>15000</v>
      </c>
      <c r="H80" s="521">
        <f t="shared" si="10"/>
        <v>35000</v>
      </c>
      <c r="I80" s="724"/>
    </row>
    <row r="81" spans="1:9" s="29" customFormat="1" ht="13.8" x14ac:dyDescent="0.25">
      <c r="A81" s="443" t="s">
        <v>414</v>
      </c>
      <c r="B81" s="556"/>
      <c r="C81" s="463">
        <v>38</v>
      </c>
      <c r="D81" s="464" t="s">
        <v>202</v>
      </c>
      <c r="E81" s="447">
        <v>40000</v>
      </c>
      <c r="F81" s="447">
        <f t="shared" si="10"/>
        <v>20000</v>
      </c>
      <c r="G81" s="447">
        <f t="shared" si="10"/>
        <v>15000</v>
      </c>
      <c r="H81" s="447">
        <f t="shared" si="10"/>
        <v>35000</v>
      </c>
      <c r="I81" s="483">
        <f t="shared" ref="I81:I83" si="11">AVERAGE(H81/F81*100)</f>
        <v>175</v>
      </c>
    </row>
    <row r="82" spans="1:9" ht="13.8" x14ac:dyDescent="0.25">
      <c r="A82" s="439" t="s">
        <v>414</v>
      </c>
      <c r="B82" s="555" t="s">
        <v>415</v>
      </c>
      <c r="C82" s="461">
        <v>383</v>
      </c>
      <c r="D82" s="451" t="s">
        <v>203</v>
      </c>
      <c r="E82" s="448">
        <v>40000</v>
      </c>
      <c r="F82" s="448">
        <f t="shared" si="10"/>
        <v>20000</v>
      </c>
      <c r="G82" s="448">
        <f t="shared" si="10"/>
        <v>15000</v>
      </c>
      <c r="H82" s="448">
        <f t="shared" si="10"/>
        <v>35000</v>
      </c>
      <c r="I82" s="483">
        <f t="shared" si="11"/>
        <v>175</v>
      </c>
    </row>
    <row r="83" spans="1:9" ht="14.4" thickBot="1" x14ac:dyDescent="0.3">
      <c r="A83" s="440" t="s">
        <v>414</v>
      </c>
      <c r="B83" s="558"/>
      <c r="C83" s="479">
        <v>3831</v>
      </c>
      <c r="D83" s="460" t="s">
        <v>204</v>
      </c>
      <c r="E83" s="446">
        <v>40000</v>
      </c>
      <c r="F83" s="446">
        <v>20000</v>
      </c>
      <c r="G83" s="446">
        <v>15000</v>
      </c>
      <c r="H83" s="448">
        <f>F83+G83</f>
        <v>35000</v>
      </c>
      <c r="I83" s="483">
        <f t="shared" si="11"/>
        <v>175</v>
      </c>
    </row>
    <row r="84" spans="1:9" s="506" customFormat="1" ht="18" thickBot="1" x14ac:dyDescent="0.35">
      <c r="A84" s="728" t="s">
        <v>489</v>
      </c>
      <c r="B84" s="729"/>
      <c r="C84" s="729"/>
      <c r="D84" s="730"/>
      <c r="E84" s="505">
        <v>175000</v>
      </c>
      <c r="F84" s="505">
        <f>SUM(F87)</f>
        <v>185000</v>
      </c>
      <c r="G84" s="505">
        <f>SUM(G87)</f>
        <v>-4500</v>
      </c>
      <c r="H84" s="505">
        <f>SUM(H87)</f>
        <v>180500</v>
      </c>
      <c r="I84" s="509">
        <f>AVERAGE(H84/F84*100)</f>
        <v>97.567567567567565</v>
      </c>
    </row>
    <row r="85" spans="1:9" ht="13.8" x14ac:dyDescent="0.25">
      <c r="A85" s="482"/>
      <c r="B85" s="53"/>
      <c r="C85" s="53"/>
      <c r="D85" s="476" t="s">
        <v>182</v>
      </c>
      <c r="E85" s="458"/>
      <c r="F85" s="457"/>
      <c r="G85" s="457"/>
      <c r="H85" s="457"/>
      <c r="I85" s="723">
        <f>AVERAGE(H87/F87*100)</f>
        <v>97.567567567567565</v>
      </c>
    </row>
    <row r="86" spans="1:9" ht="13.8" x14ac:dyDescent="0.25">
      <c r="A86" s="482"/>
      <c r="B86" s="53"/>
      <c r="C86" s="53"/>
      <c r="D86" s="476" t="s">
        <v>183</v>
      </c>
      <c r="E86" s="448"/>
      <c r="F86" s="457"/>
      <c r="G86" s="457"/>
      <c r="H86" s="457"/>
      <c r="I86" s="724"/>
    </row>
    <row r="87" spans="1:9" s="142" customFormat="1" ht="15.6" x14ac:dyDescent="0.3">
      <c r="A87" s="522"/>
      <c r="D87" s="519" t="s">
        <v>455</v>
      </c>
      <c r="E87" s="523">
        <v>175000</v>
      </c>
      <c r="F87" s="521">
        <f t="shared" ref="F87:H88" si="12">SUM(F88)</f>
        <v>185000</v>
      </c>
      <c r="G87" s="521">
        <f t="shared" si="12"/>
        <v>-4500</v>
      </c>
      <c r="H87" s="521">
        <f t="shared" si="12"/>
        <v>180500</v>
      </c>
      <c r="I87" s="724"/>
    </row>
    <row r="88" spans="1:9" s="29" customFormat="1" ht="13.8" x14ac:dyDescent="0.25">
      <c r="A88" s="443" t="s">
        <v>508</v>
      </c>
      <c r="B88" s="556"/>
      <c r="C88" s="463">
        <v>32</v>
      </c>
      <c r="D88" s="449" t="s">
        <v>184</v>
      </c>
      <c r="E88" s="447">
        <v>175000</v>
      </c>
      <c r="F88" s="447">
        <f t="shared" si="12"/>
        <v>185000</v>
      </c>
      <c r="G88" s="447">
        <f t="shared" si="12"/>
        <v>-4500</v>
      </c>
      <c r="H88" s="447">
        <f t="shared" si="12"/>
        <v>180500</v>
      </c>
      <c r="I88" s="483">
        <f t="shared" ref="I88:I92" si="13">AVERAGE(H88/F88*100)</f>
        <v>97.567567567567565</v>
      </c>
    </row>
    <row r="89" spans="1:9" ht="13.8" x14ac:dyDescent="0.25">
      <c r="A89" s="439" t="s">
        <v>508</v>
      </c>
      <c r="B89" s="555"/>
      <c r="C89" s="461">
        <v>329</v>
      </c>
      <c r="D89" s="451" t="s">
        <v>66</v>
      </c>
      <c r="E89" s="448">
        <f>SUM(E90:E92)</f>
        <v>175000</v>
      </c>
      <c r="F89" s="448">
        <f>SUM(F90:F92)</f>
        <v>185000</v>
      </c>
      <c r="G89" s="448">
        <f>SUM(G90:G92)</f>
        <v>-4500</v>
      </c>
      <c r="H89" s="448">
        <f>SUM(H90:H92)</f>
        <v>180500</v>
      </c>
      <c r="I89" s="483">
        <f t="shared" si="13"/>
        <v>97.567567567567565</v>
      </c>
    </row>
    <row r="90" spans="1:9" ht="13.8" x14ac:dyDescent="0.25">
      <c r="A90" s="439" t="s">
        <v>508</v>
      </c>
      <c r="B90" s="555"/>
      <c r="C90" s="461">
        <v>3291</v>
      </c>
      <c r="D90" s="451" t="s">
        <v>67</v>
      </c>
      <c r="E90" s="448">
        <v>150000</v>
      </c>
      <c r="F90" s="448">
        <v>140000</v>
      </c>
      <c r="G90" s="448">
        <v>0</v>
      </c>
      <c r="H90" s="448">
        <f>F90+G90</f>
        <v>140000</v>
      </c>
      <c r="I90" s="483">
        <f t="shared" si="13"/>
        <v>100</v>
      </c>
    </row>
    <row r="91" spans="1:9" ht="13.8" x14ac:dyDescent="0.25">
      <c r="A91" s="439" t="s">
        <v>508</v>
      </c>
      <c r="B91" s="555"/>
      <c r="C91" s="461">
        <v>3293</v>
      </c>
      <c r="D91" s="451" t="s">
        <v>69</v>
      </c>
      <c r="E91" s="448">
        <v>10000</v>
      </c>
      <c r="F91" s="448">
        <v>15000</v>
      </c>
      <c r="G91" s="448">
        <v>0</v>
      </c>
      <c r="H91" s="448">
        <f>F91+G91</f>
        <v>15000</v>
      </c>
      <c r="I91" s="483">
        <f t="shared" si="13"/>
        <v>100</v>
      </c>
    </row>
    <row r="92" spans="1:9" ht="14.4" thickBot="1" x14ac:dyDescent="0.3">
      <c r="A92" s="439" t="s">
        <v>508</v>
      </c>
      <c r="B92" s="558"/>
      <c r="C92" s="479">
        <v>3294</v>
      </c>
      <c r="D92" s="460" t="s">
        <v>70</v>
      </c>
      <c r="E92" s="446">
        <v>15000</v>
      </c>
      <c r="F92" s="446">
        <v>30000</v>
      </c>
      <c r="G92" s="446">
        <v>-4500</v>
      </c>
      <c r="H92" s="448">
        <f>F92+G92</f>
        <v>25500</v>
      </c>
      <c r="I92" s="483">
        <f t="shared" si="13"/>
        <v>85</v>
      </c>
    </row>
    <row r="93" spans="1:9" s="506" customFormat="1" ht="18" thickBot="1" x14ac:dyDescent="0.35">
      <c r="A93" s="728" t="s">
        <v>490</v>
      </c>
      <c r="B93" s="729"/>
      <c r="C93" s="729"/>
      <c r="D93" s="730"/>
      <c r="E93" s="505">
        <v>0</v>
      </c>
      <c r="F93" s="505">
        <f>SUM(F96)</f>
        <v>0</v>
      </c>
      <c r="G93" s="505">
        <f>SUM(G96)</f>
        <v>0</v>
      </c>
      <c r="H93" s="505">
        <f>SUM(H96)</f>
        <v>0</v>
      </c>
      <c r="I93" s="571">
        <v>0</v>
      </c>
    </row>
    <row r="94" spans="1:9" ht="13.8" x14ac:dyDescent="0.25">
      <c r="A94" s="482"/>
      <c r="B94" s="53"/>
      <c r="C94" s="53"/>
      <c r="D94" s="476" t="s">
        <v>182</v>
      </c>
      <c r="E94" s="458"/>
      <c r="F94" s="457"/>
      <c r="G94" s="457"/>
      <c r="H94" s="457"/>
      <c r="I94" s="490"/>
    </row>
    <row r="95" spans="1:9" ht="13.8" x14ac:dyDescent="0.25">
      <c r="A95" s="482"/>
      <c r="B95" s="53"/>
      <c r="C95" s="53"/>
      <c r="D95" s="476" t="s">
        <v>201</v>
      </c>
      <c r="E95" s="448"/>
      <c r="F95" s="457"/>
      <c r="G95" s="457"/>
      <c r="H95" s="457"/>
      <c r="I95" s="490"/>
    </row>
    <row r="96" spans="1:9" s="142" customFormat="1" ht="15.6" x14ac:dyDescent="0.3">
      <c r="A96" s="522"/>
      <c r="D96" s="519" t="s">
        <v>416</v>
      </c>
      <c r="E96" s="523">
        <v>0</v>
      </c>
      <c r="F96" s="521">
        <f>SUM(F97+F102)</f>
        <v>0</v>
      </c>
      <c r="G96" s="521">
        <v>0</v>
      </c>
      <c r="H96" s="521">
        <v>0</v>
      </c>
      <c r="I96" s="524">
        <v>0</v>
      </c>
    </row>
    <row r="97" spans="1:9" s="29" customFormat="1" ht="13.8" x14ac:dyDescent="0.25">
      <c r="A97" s="443" t="s">
        <v>509</v>
      </c>
      <c r="B97" s="556"/>
      <c r="C97" s="463">
        <v>32</v>
      </c>
      <c r="D97" s="438" t="s">
        <v>184</v>
      </c>
      <c r="E97" s="447">
        <v>0</v>
      </c>
      <c r="F97" s="447">
        <f>SUM(F98+F100)</f>
        <v>0</v>
      </c>
      <c r="G97" s="447">
        <v>0</v>
      </c>
      <c r="H97" s="447">
        <v>0</v>
      </c>
      <c r="I97" s="484">
        <v>0</v>
      </c>
    </row>
    <row r="98" spans="1:9" ht="13.8" x14ac:dyDescent="0.25">
      <c r="A98" s="439" t="s">
        <v>509</v>
      </c>
      <c r="B98" s="555"/>
      <c r="C98" s="461">
        <v>323</v>
      </c>
      <c r="D98" s="451" t="s">
        <v>57</v>
      </c>
      <c r="E98" s="448">
        <v>0</v>
      </c>
      <c r="F98" s="448">
        <f>SUM(F99)</f>
        <v>0</v>
      </c>
      <c r="G98" s="448">
        <v>0</v>
      </c>
      <c r="H98" s="448">
        <v>0</v>
      </c>
      <c r="I98" s="484">
        <v>0</v>
      </c>
    </row>
    <row r="99" spans="1:9" ht="13.8" x14ac:dyDescent="0.25">
      <c r="A99" s="439" t="s">
        <v>509</v>
      </c>
      <c r="B99" s="555"/>
      <c r="C99" s="461">
        <v>3239</v>
      </c>
      <c r="D99" s="451" t="s">
        <v>65</v>
      </c>
      <c r="E99" s="448">
        <v>0</v>
      </c>
      <c r="F99" s="448">
        <v>0</v>
      </c>
      <c r="G99" s="448">
        <v>0</v>
      </c>
      <c r="H99" s="448">
        <v>0</v>
      </c>
      <c r="I99" s="484">
        <v>0</v>
      </c>
    </row>
    <row r="100" spans="1:9" ht="13.8" x14ac:dyDescent="0.25">
      <c r="A100" s="439" t="s">
        <v>509</v>
      </c>
      <c r="B100" s="555"/>
      <c r="C100" s="461">
        <v>329</v>
      </c>
      <c r="D100" s="451" t="s">
        <v>66</v>
      </c>
      <c r="E100" s="448">
        <v>0</v>
      </c>
      <c r="F100" s="448">
        <f>SUM(F101)</f>
        <v>0</v>
      </c>
      <c r="G100" s="448">
        <v>0</v>
      </c>
      <c r="H100" s="448">
        <v>0</v>
      </c>
      <c r="I100" s="484">
        <v>0</v>
      </c>
    </row>
    <row r="101" spans="1:9" ht="13.8" x14ac:dyDescent="0.25">
      <c r="A101" s="439" t="s">
        <v>509</v>
      </c>
      <c r="B101" s="555"/>
      <c r="C101" s="461">
        <v>3291</v>
      </c>
      <c r="D101" s="451" t="s">
        <v>67</v>
      </c>
      <c r="E101" s="448">
        <v>0</v>
      </c>
      <c r="F101" s="448">
        <v>0</v>
      </c>
      <c r="G101" s="448">
        <v>0</v>
      </c>
      <c r="H101" s="448">
        <v>0</v>
      </c>
      <c r="I101" s="484">
        <v>0</v>
      </c>
    </row>
    <row r="102" spans="1:9" s="29" customFormat="1" ht="13.8" x14ac:dyDescent="0.25">
      <c r="A102" s="443" t="s">
        <v>509</v>
      </c>
      <c r="B102" s="556"/>
      <c r="C102" s="463">
        <v>38</v>
      </c>
      <c r="D102" s="449" t="s">
        <v>202</v>
      </c>
      <c r="E102" s="447">
        <v>0</v>
      </c>
      <c r="F102" s="447">
        <f>SUM(F103)</f>
        <v>0</v>
      </c>
      <c r="G102" s="447">
        <v>0</v>
      </c>
      <c r="H102" s="447">
        <v>0</v>
      </c>
      <c r="I102" s="484">
        <v>0</v>
      </c>
    </row>
    <row r="103" spans="1:9" ht="13.8" x14ac:dyDescent="0.25">
      <c r="A103" s="439" t="s">
        <v>509</v>
      </c>
      <c r="B103" s="555"/>
      <c r="C103" s="461">
        <v>381</v>
      </c>
      <c r="D103" s="451" t="s">
        <v>38</v>
      </c>
      <c r="E103" s="448">
        <v>0</v>
      </c>
      <c r="F103" s="448">
        <f>SUM(F104)</f>
        <v>0</v>
      </c>
      <c r="G103" s="448">
        <v>0</v>
      </c>
      <c r="H103" s="448">
        <v>0</v>
      </c>
      <c r="I103" s="484">
        <v>0</v>
      </c>
    </row>
    <row r="104" spans="1:9" ht="14.4" thickBot="1" x14ac:dyDescent="0.3">
      <c r="A104" s="439" t="s">
        <v>509</v>
      </c>
      <c r="B104" s="558"/>
      <c r="C104" s="479">
        <v>3811</v>
      </c>
      <c r="D104" s="460" t="s">
        <v>417</v>
      </c>
      <c r="E104" s="446">
        <v>0</v>
      </c>
      <c r="F104" s="446">
        <v>0</v>
      </c>
      <c r="G104" s="446">
        <v>0</v>
      </c>
      <c r="H104" s="446">
        <v>0</v>
      </c>
      <c r="I104" s="489">
        <v>0</v>
      </c>
    </row>
    <row r="105" spans="1:9" s="506" customFormat="1" ht="18" thickBot="1" x14ac:dyDescent="0.35">
      <c r="A105" s="731" t="s">
        <v>491</v>
      </c>
      <c r="B105" s="732"/>
      <c r="C105" s="732"/>
      <c r="D105" s="733"/>
      <c r="E105" s="505">
        <v>97000</v>
      </c>
      <c r="F105" s="505">
        <f>SUM(F108+F114)</f>
        <v>200000</v>
      </c>
      <c r="G105" s="505">
        <f>SUM(G108+G114)</f>
        <v>-98000</v>
      </c>
      <c r="H105" s="505">
        <f>SUM(H108+H114)</f>
        <v>102000</v>
      </c>
      <c r="I105" s="509">
        <f>AVERAGE(H105/F105*100)</f>
        <v>51</v>
      </c>
    </row>
    <row r="106" spans="1:9" ht="13.8" x14ac:dyDescent="0.25">
      <c r="A106" s="482"/>
      <c r="B106" s="53"/>
      <c r="C106" s="53"/>
      <c r="D106" s="477" t="s">
        <v>182</v>
      </c>
      <c r="E106" s="458"/>
      <c r="F106" s="457"/>
      <c r="G106" s="457"/>
      <c r="H106" s="457"/>
      <c r="I106" s="723">
        <f>AVERAGE(H108/F108*100)</f>
        <v>52</v>
      </c>
    </row>
    <row r="107" spans="1:9" ht="13.8" x14ac:dyDescent="0.25">
      <c r="A107" s="482"/>
      <c r="B107" s="53"/>
      <c r="C107" s="53"/>
      <c r="D107" s="476" t="s">
        <v>260</v>
      </c>
      <c r="E107" s="448"/>
      <c r="F107" s="457"/>
      <c r="G107" s="457"/>
      <c r="H107" s="457"/>
      <c r="I107" s="724"/>
    </row>
    <row r="108" spans="1:9" s="142" customFormat="1" ht="31.2" x14ac:dyDescent="0.3">
      <c r="A108" s="522"/>
      <c r="D108" s="525" t="s">
        <v>561</v>
      </c>
      <c r="E108" s="523">
        <v>87000</v>
      </c>
      <c r="F108" s="521">
        <f>SUM(F109)</f>
        <v>100000</v>
      </c>
      <c r="G108" s="521">
        <f t="shared" ref="G108:H110" si="14">SUM(G109)</f>
        <v>-48000</v>
      </c>
      <c r="H108" s="521">
        <f t="shared" si="14"/>
        <v>52000</v>
      </c>
      <c r="I108" s="724"/>
    </row>
    <row r="109" spans="1:9" s="29" customFormat="1" ht="13.8" x14ac:dyDescent="0.25">
      <c r="A109" s="443" t="s">
        <v>510</v>
      </c>
      <c r="B109" s="556"/>
      <c r="C109" s="438">
        <v>35</v>
      </c>
      <c r="D109" s="450" t="s">
        <v>76</v>
      </c>
      <c r="E109" s="447">
        <v>87000</v>
      </c>
      <c r="F109" s="447">
        <f>SUM(F110)</f>
        <v>100000</v>
      </c>
      <c r="G109" s="447">
        <f t="shared" si="14"/>
        <v>-48000</v>
      </c>
      <c r="H109" s="447">
        <f t="shared" si="14"/>
        <v>52000</v>
      </c>
      <c r="I109" s="483">
        <f t="shared" ref="I109:I111" si="15">AVERAGE(H109/F109*100)</f>
        <v>52</v>
      </c>
    </row>
    <row r="110" spans="1:9" ht="13.8" x14ac:dyDescent="0.25">
      <c r="A110" s="439" t="s">
        <v>510</v>
      </c>
      <c r="B110" s="555"/>
      <c r="C110" s="452">
        <v>352</v>
      </c>
      <c r="D110" s="453" t="s">
        <v>418</v>
      </c>
      <c r="E110" s="448">
        <v>87000</v>
      </c>
      <c r="F110" s="448">
        <f>SUM(F111)</f>
        <v>100000</v>
      </c>
      <c r="G110" s="448">
        <f t="shared" si="14"/>
        <v>-48000</v>
      </c>
      <c r="H110" s="448">
        <f t="shared" si="14"/>
        <v>52000</v>
      </c>
      <c r="I110" s="483">
        <f t="shared" si="15"/>
        <v>52</v>
      </c>
    </row>
    <row r="111" spans="1:9" s="471" customFormat="1" ht="14.4" thickBot="1" x14ac:dyDescent="0.3">
      <c r="A111" s="488" t="s">
        <v>510</v>
      </c>
      <c r="B111" s="557"/>
      <c r="C111" s="468">
        <v>3522</v>
      </c>
      <c r="D111" s="469" t="s">
        <v>419</v>
      </c>
      <c r="E111" s="470">
        <v>87000</v>
      </c>
      <c r="F111" s="470">
        <v>100000</v>
      </c>
      <c r="G111" s="470">
        <v>-48000</v>
      </c>
      <c r="H111" s="470">
        <f>F111+G111</f>
        <v>52000</v>
      </c>
      <c r="I111" s="547">
        <f t="shared" si="15"/>
        <v>52</v>
      </c>
    </row>
    <row r="112" spans="1:9" ht="14.4" thickTop="1" x14ac:dyDescent="0.25">
      <c r="A112" s="482"/>
      <c r="B112" s="570"/>
      <c r="C112" s="53"/>
      <c r="D112" s="477" t="s">
        <v>182</v>
      </c>
      <c r="E112" s="458"/>
      <c r="F112" s="457"/>
      <c r="G112" s="457"/>
      <c r="H112" s="457"/>
      <c r="I112" s="723">
        <f>AVERAGE(H114/F114*100)</f>
        <v>50</v>
      </c>
    </row>
    <row r="113" spans="1:9" ht="13.8" x14ac:dyDescent="0.25">
      <c r="A113" s="482"/>
      <c r="B113" s="570"/>
      <c r="C113" s="53"/>
      <c r="D113" s="476" t="s">
        <v>260</v>
      </c>
      <c r="E113" s="448"/>
      <c r="F113" s="457"/>
      <c r="G113" s="457"/>
      <c r="H113" s="457"/>
      <c r="I113" s="724"/>
    </row>
    <row r="114" spans="1:9" s="142" customFormat="1" ht="31.2" x14ac:dyDescent="0.3">
      <c r="A114" s="522"/>
      <c r="B114" s="568"/>
      <c r="D114" s="525" t="s">
        <v>456</v>
      </c>
      <c r="E114" s="523">
        <v>87000</v>
      </c>
      <c r="F114" s="521">
        <f t="shared" ref="F114:H115" si="16">SUM(F115)</f>
        <v>100000</v>
      </c>
      <c r="G114" s="521">
        <f t="shared" si="16"/>
        <v>-50000</v>
      </c>
      <c r="H114" s="521">
        <f t="shared" si="16"/>
        <v>50000</v>
      </c>
      <c r="I114" s="724"/>
    </row>
    <row r="115" spans="1:9" s="29" customFormat="1" ht="13.8" x14ac:dyDescent="0.25">
      <c r="A115" s="443" t="s">
        <v>511</v>
      </c>
      <c r="B115" s="556"/>
      <c r="C115" s="438">
        <v>35</v>
      </c>
      <c r="D115" s="450" t="s">
        <v>76</v>
      </c>
      <c r="E115" s="447">
        <v>87000</v>
      </c>
      <c r="F115" s="447">
        <f t="shared" si="16"/>
        <v>100000</v>
      </c>
      <c r="G115" s="447">
        <f t="shared" si="16"/>
        <v>-50000</v>
      </c>
      <c r="H115" s="447">
        <f t="shared" si="16"/>
        <v>50000</v>
      </c>
      <c r="I115" s="483">
        <f t="shared" ref="I115:I118" si="17">AVERAGE(H115/F115*100)</f>
        <v>50</v>
      </c>
    </row>
    <row r="116" spans="1:9" ht="13.8" x14ac:dyDescent="0.25">
      <c r="A116" s="439" t="s">
        <v>511</v>
      </c>
      <c r="B116" s="555"/>
      <c r="C116" s="452">
        <v>352</v>
      </c>
      <c r="D116" s="453" t="s">
        <v>418</v>
      </c>
      <c r="E116" s="448">
        <v>87000</v>
      </c>
      <c r="F116" s="448">
        <f>SUM(F117+F118)</f>
        <v>100000</v>
      </c>
      <c r="G116" s="448">
        <f>SUM(G117+G118)</f>
        <v>-50000</v>
      </c>
      <c r="H116" s="448">
        <f>SUM(H117+H118)</f>
        <v>50000</v>
      </c>
      <c r="I116" s="483">
        <f t="shared" si="17"/>
        <v>50</v>
      </c>
    </row>
    <row r="117" spans="1:9" ht="13.8" x14ac:dyDescent="0.25">
      <c r="A117" s="439" t="s">
        <v>511</v>
      </c>
      <c r="B117" s="558"/>
      <c r="C117" s="480">
        <v>3523</v>
      </c>
      <c r="D117" s="455" t="s">
        <v>582</v>
      </c>
      <c r="E117" s="446">
        <v>87000</v>
      </c>
      <c r="F117" s="446">
        <v>50000</v>
      </c>
      <c r="G117" s="446">
        <v>0</v>
      </c>
      <c r="H117" s="448">
        <f>F117+G117</f>
        <v>50000</v>
      </c>
      <c r="I117" s="483">
        <f t="shared" si="17"/>
        <v>100</v>
      </c>
    </row>
    <row r="118" spans="1:9" s="546" customFormat="1" ht="18" thickBot="1" x14ac:dyDescent="0.35">
      <c r="A118" s="439" t="s">
        <v>511</v>
      </c>
      <c r="B118" s="558"/>
      <c r="C118" s="480">
        <v>3523</v>
      </c>
      <c r="D118" s="455" t="s">
        <v>587</v>
      </c>
      <c r="E118" s="446">
        <v>87000</v>
      </c>
      <c r="F118" s="446">
        <v>50000</v>
      </c>
      <c r="G118" s="446">
        <v>-50000</v>
      </c>
      <c r="H118" s="448">
        <f>F118+G118</f>
        <v>0</v>
      </c>
      <c r="I118" s="483">
        <f t="shared" si="17"/>
        <v>0</v>
      </c>
    </row>
    <row r="119" spans="1:9" ht="18" thickBot="1" x14ac:dyDescent="0.35">
      <c r="A119" s="728" t="s">
        <v>492</v>
      </c>
      <c r="B119" s="729"/>
      <c r="C119" s="729"/>
      <c r="D119" s="730"/>
      <c r="E119" s="505"/>
      <c r="F119" s="505">
        <f>F122</f>
        <v>45000</v>
      </c>
      <c r="G119" s="505">
        <f>G122</f>
        <v>7000</v>
      </c>
      <c r="H119" s="505">
        <f>H122</f>
        <v>52000</v>
      </c>
      <c r="I119" s="509">
        <f>AVERAGE(H119/F119*100)</f>
        <v>115.55555555555554</v>
      </c>
    </row>
    <row r="120" spans="1:9" ht="13.8" x14ac:dyDescent="0.25">
      <c r="A120" s="482"/>
      <c r="B120" s="53"/>
      <c r="C120" s="53"/>
      <c r="D120" s="476" t="s">
        <v>207</v>
      </c>
      <c r="E120" s="458">
        <v>25000</v>
      </c>
      <c r="F120" s="457"/>
      <c r="G120" s="457"/>
      <c r="H120" s="457"/>
      <c r="I120" s="491"/>
    </row>
    <row r="121" spans="1:9" s="142" customFormat="1" ht="15.6" x14ac:dyDescent="0.3">
      <c r="A121" s="482"/>
      <c r="B121" s="53"/>
      <c r="C121" s="53"/>
      <c r="D121" s="476" t="s">
        <v>208</v>
      </c>
      <c r="E121" s="448"/>
      <c r="F121" s="457"/>
      <c r="G121" s="457"/>
      <c r="H121" s="457"/>
      <c r="I121" s="491"/>
    </row>
    <row r="122" spans="1:9" s="29" customFormat="1" ht="15.6" x14ac:dyDescent="0.3">
      <c r="A122" s="522"/>
      <c r="B122" s="142"/>
      <c r="C122" s="142"/>
      <c r="D122" s="519" t="s">
        <v>457</v>
      </c>
      <c r="E122" s="523">
        <v>25000</v>
      </c>
      <c r="F122" s="521">
        <f>SUM(F123)</f>
        <v>45000</v>
      </c>
      <c r="G122" s="521">
        <f t="shared" ref="G122:H124" si="18">SUM(G123)</f>
        <v>7000</v>
      </c>
      <c r="H122" s="521">
        <f t="shared" si="18"/>
        <v>52000</v>
      </c>
      <c r="I122" s="483">
        <f t="shared" ref="I122:I125" si="19">AVERAGE(H122/F122*100)</f>
        <v>115.55555555555554</v>
      </c>
    </row>
    <row r="123" spans="1:9" ht="13.8" x14ac:dyDescent="0.25">
      <c r="A123" s="443" t="s">
        <v>512</v>
      </c>
      <c r="B123" s="449"/>
      <c r="C123" s="463">
        <v>32</v>
      </c>
      <c r="D123" s="449" t="s">
        <v>184</v>
      </c>
      <c r="E123" s="447">
        <v>25000</v>
      </c>
      <c r="F123" s="447">
        <f>SUM(F124)</f>
        <v>45000</v>
      </c>
      <c r="G123" s="447">
        <f t="shared" si="18"/>
        <v>7000</v>
      </c>
      <c r="H123" s="447">
        <f t="shared" si="18"/>
        <v>52000</v>
      </c>
      <c r="I123" s="483">
        <f t="shared" si="19"/>
        <v>115.55555555555554</v>
      </c>
    </row>
    <row r="124" spans="1:9" ht="13.8" x14ac:dyDescent="0.25">
      <c r="A124" s="439" t="s">
        <v>512</v>
      </c>
      <c r="B124" s="451"/>
      <c r="C124" s="461">
        <v>323</v>
      </c>
      <c r="D124" s="451" t="s">
        <v>57</v>
      </c>
      <c r="E124" s="448">
        <v>25000</v>
      </c>
      <c r="F124" s="448">
        <f>SUM(F125)</f>
        <v>45000</v>
      </c>
      <c r="G124" s="448">
        <f t="shared" si="18"/>
        <v>7000</v>
      </c>
      <c r="H124" s="448">
        <f t="shared" si="18"/>
        <v>52000</v>
      </c>
      <c r="I124" s="483">
        <f t="shared" si="19"/>
        <v>115.55555555555554</v>
      </c>
    </row>
    <row r="125" spans="1:9" s="506" customFormat="1" ht="18" thickBot="1" x14ac:dyDescent="0.35">
      <c r="A125" s="439" t="s">
        <v>512</v>
      </c>
      <c r="B125" s="558"/>
      <c r="C125" s="479">
        <v>3237</v>
      </c>
      <c r="D125" s="460" t="s">
        <v>63</v>
      </c>
      <c r="E125" s="446">
        <v>25000</v>
      </c>
      <c r="F125" s="446">
        <v>45000</v>
      </c>
      <c r="G125" s="446">
        <v>7000</v>
      </c>
      <c r="H125" s="448">
        <f>F125+G125</f>
        <v>52000</v>
      </c>
      <c r="I125" s="483">
        <f t="shared" si="19"/>
        <v>115.55555555555554</v>
      </c>
    </row>
    <row r="126" spans="1:9" ht="18" thickBot="1" x14ac:dyDescent="0.35">
      <c r="A126" s="728" t="s">
        <v>493</v>
      </c>
      <c r="B126" s="729"/>
      <c r="C126" s="729"/>
      <c r="D126" s="730"/>
      <c r="E126" s="505">
        <v>60000</v>
      </c>
      <c r="F126" s="505">
        <f>SUM(F129)</f>
        <v>25000</v>
      </c>
      <c r="G126" s="505">
        <f>SUM(G129)</f>
        <v>-25000</v>
      </c>
      <c r="H126" s="505">
        <f>SUM(H129)</f>
        <v>0</v>
      </c>
      <c r="I126" s="509">
        <f>AVERAGE(H126/F126*100)</f>
        <v>0</v>
      </c>
    </row>
    <row r="127" spans="1:9" ht="13.8" x14ac:dyDescent="0.25">
      <c r="A127" s="482"/>
      <c r="B127" s="53"/>
      <c r="C127" s="53"/>
      <c r="D127" s="476" t="s">
        <v>207</v>
      </c>
      <c r="E127" s="458"/>
      <c r="F127" s="457"/>
      <c r="G127" s="457"/>
      <c r="H127" s="457"/>
      <c r="I127" s="723">
        <f>AVERAGE(H129/F129*100)</f>
        <v>0</v>
      </c>
    </row>
    <row r="128" spans="1:9" s="142" customFormat="1" ht="15.6" x14ac:dyDescent="0.3">
      <c r="A128" s="482"/>
      <c r="B128" s="53"/>
      <c r="C128" s="53"/>
      <c r="D128" s="476" t="s">
        <v>201</v>
      </c>
      <c r="E128" s="448"/>
      <c r="F128" s="457"/>
      <c r="G128" s="457"/>
      <c r="H128" s="457"/>
      <c r="I128" s="724"/>
    </row>
    <row r="129" spans="1:9" s="29" customFormat="1" ht="15.6" x14ac:dyDescent="0.3">
      <c r="A129" s="522"/>
      <c r="B129" s="142"/>
      <c r="C129" s="142"/>
      <c r="D129" s="519" t="s">
        <v>458</v>
      </c>
      <c r="E129" s="523">
        <v>60000</v>
      </c>
      <c r="F129" s="521">
        <f t="shared" ref="F129:H130" si="20">SUM(F130)</f>
        <v>25000</v>
      </c>
      <c r="G129" s="521">
        <f t="shared" si="20"/>
        <v>-25000</v>
      </c>
      <c r="H129" s="521">
        <f t="shared" si="20"/>
        <v>0</v>
      </c>
      <c r="I129" s="724"/>
    </row>
    <row r="130" spans="1:9" ht="13.8" x14ac:dyDescent="0.25">
      <c r="A130" s="443" t="s">
        <v>513</v>
      </c>
      <c r="B130" s="556"/>
      <c r="C130" s="463">
        <v>38</v>
      </c>
      <c r="D130" s="449" t="s">
        <v>202</v>
      </c>
      <c r="E130" s="447">
        <v>60000</v>
      </c>
      <c r="F130" s="447">
        <f t="shared" si="20"/>
        <v>25000</v>
      </c>
      <c r="G130" s="447">
        <f t="shared" si="20"/>
        <v>-25000</v>
      </c>
      <c r="H130" s="447">
        <f t="shared" si="20"/>
        <v>0</v>
      </c>
      <c r="I130" s="483">
        <f t="shared" ref="I130:I133" si="21">AVERAGE(H130/F130*100)</f>
        <v>0</v>
      </c>
    </row>
    <row r="131" spans="1:9" ht="13.8" x14ac:dyDescent="0.25">
      <c r="A131" s="439" t="s">
        <v>513</v>
      </c>
      <c r="B131" s="555"/>
      <c r="C131" s="461">
        <v>381</v>
      </c>
      <c r="D131" s="451" t="s">
        <v>38</v>
      </c>
      <c r="E131" s="448">
        <v>60000</v>
      </c>
      <c r="F131" s="448">
        <f>SUM(F132:F133)</f>
        <v>25000</v>
      </c>
      <c r="G131" s="448">
        <f>SUM(G132:G133)</f>
        <v>-25000</v>
      </c>
      <c r="H131" s="448">
        <f>SUM(H132:H133)</f>
        <v>0</v>
      </c>
      <c r="I131" s="483">
        <f t="shared" si="21"/>
        <v>0</v>
      </c>
    </row>
    <row r="132" spans="1:9" ht="13.8" x14ac:dyDescent="0.25">
      <c r="A132" s="439" t="s">
        <v>513</v>
      </c>
      <c r="B132" s="555"/>
      <c r="C132" s="461">
        <v>3811</v>
      </c>
      <c r="D132" s="451" t="s">
        <v>420</v>
      </c>
      <c r="E132" s="448">
        <v>10000</v>
      </c>
      <c r="F132" s="448">
        <v>0</v>
      </c>
      <c r="G132" s="448">
        <v>0</v>
      </c>
      <c r="H132" s="448">
        <f>F132+G132</f>
        <v>0</v>
      </c>
      <c r="I132" s="483">
        <v>0</v>
      </c>
    </row>
    <row r="133" spans="1:9" s="549" customFormat="1" ht="14.4" thickBot="1" x14ac:dyDescent="0.3">
      <c r="A133" s="439" t="s">
        <v>513</v>
      </c>
      <c r="B133" s="558"/>
      <c r="C133" s="479">
        <v>3812</v>
      </c>
      <c r="D133" s="460" t="s">
        <v>210</v>
      </c>
      <c r="E133" s="446">
        <v>50000</v>
      </c>
      <c r="F133" s="446">
        <v>25000</v>
      </c>
      <c r="G133" s="446">
        <v>-25000</v>
      </c>
      <c r="H133" s="448">
        <f>F133+G133</f>
        <v>0</v>
      </c>
      <c r="I133" s="483">
        <f t="shared" si="21"/>
        <v>0</v>
      </c>
    </row>
    <row r="134" spans="1:9" s="153" customFormat="1" ht="18" thickBot="1" x14ac:dyDescent="0.35">
      <c r="A134" s="731" t="s">
        <v>494</v>
      </c>
      <c r="B134" s="732"/>
      <c r="C134" s="732"/>
      <c r="D134" s="733"/>
      <c r="E134" s="505">
        <v>5000</v>
      </c>
      <c r="F134" s="505">
        <f>SUM(F137)</f>
        <v>5000</v>
      </c>
      <c r="G134" s="505">
        <f>SUM(G137)</f>
        <v>-3000</v>
      </c>
      <c r="H134" s="505">
        <f>SUM(H137)</f>
        <v>2000</v>
      </c>
      <c r="I134" s="509">
        <f>AVERAGE(H134/F134*100)</f>
        <v>40</v>
      </c>
    </row>
    <row r="135" spans="1:9" ht="13.8" x14ac:dyDescent="0.25">
      <c r="A135" s="482"/>
      <c r="B135" s="53"/>
      <c r="C135" s="53"/>
      <c r="D135" s="476" t="s">
        <v>207</v>
      </c>
      <c r="E135" s="458"/>
      <c r="F135" s="457"/>
      <c r="G135" s="457"/>
      <c r="H135" s="457"/>
      <c r="I135" s="723">
        <f>AVERAGE(H137/F137*100)</f>
        <v>40</v>
      </c>
    </row>
    <row r="136" spans="1:9" s="142" customFormat="1" ht="15.6" x14ac:dyDescent="0.3">
      <c r="A136" s="482"/>
      <c r="B136" s="53"/>
      <c r="C136" s="53"/>
      <c r="D136" s="476" t="s">
        <v>201</v>
      </c>
      <c r="E136" s="448"/>
      <c r="F136" s="457"/>
      <c r="G136" s="457"/>
      <c r="H136" s="457"/>
      <c r="I136" s="724"/>
    </row>
    <row r="137" spans="1:9" s="29" customFormat="1" ht="15.6" x14ac:dyDescent="0.3">
      <c r="A137" s="522"/>
      <c r="B137" s="142"/>
      <c r="C137" s="142"/>
      <c r="D137" s="519" t="s">
        <v>459</v>
      </c>
      <c r="E137" s="523">
        <v>5000</v>
      </c>
      <c r="F137" s="521">
        <f>SUM(F138)</f>
        <v>5000</v>
      </c>
      <c r="G137" s="521">
        <f t="shared" ref="G137:H139" si="22">SUM(G138)</f>
        <v>-3000</v>
      </c>
      <c r="H137" s="521">
        <f t="shared" si="22"/>
        <v>2000</v>
      </c>
      <c r="I137" s="724"/>
    </row>
    <row r="138" spans="1:9" ht="13.8" x14ac:dyDescent="0.25">
      <c r="A138" s="443" t="s">
        <v>514</v>
      </c>
      <c r="B138" s="449"/>
      <c r="C138" s="463">
        <v>38</v>
      </c>
      <c r="D138" s="449" t="s">
        <v>202</v>
      </c>
      <c r="E138" s="447">
        <v>5000</v>
      </c>
      <c r="F138" s="447">
        <f>SUM(F139)</f>
        <v>5000</v>
      </c>
      <c r="G138" s="447">
        <f t="shared" si="22"/>
        <v>-3000</v>
      </c>
      <c r="H138" s="447">
        <f t="shared" si="22"/>
        <v>2000</v>
      </c>
      <c r="I138" s="483">
        <f t="shared" ref="I138:I140" si="23">AVERAGE(H138/F138*100)</f>
        <v>40</v>
      </c>
    </row>
    <row r="139" spans="1:9" ht="13.8" x14ac:dyDescent="0.25">
      <c r="A139" s="439" t="s">
        <v>514</v>
      </c>
      <c r="B139" s="451"/>
      <c r="C139" s="461">
        <v>381</v>
      </c>
      <c r="D139" s="451" t="s">
        <v>38</v>
      </c>
      <c r="E139" s="448">
        <v>5000</v>
      </c>
      <c r="F139" s="448">
        <f>SUM(F140)</f>
        <v>5000</v>
      </c>
      <c r="G139" s="448">
        <f t="shared" si="22"/>
        <v>-3000</v>
      </c>
      <c r="H139" s="448">
        <f t="shared" si="22"/>
        <v>2000</v>
      </c>
      <c r="I139" s="483">
        <f t="shared" si="23"/>
        <v>40</v>
      </c>
    </row>
    <row r="140" spans="1:9" s="506" customFormat="1" ht="18" thickBot="1" x14ac:dyDescent="0.35">
      <c r="A140" s="439" t="s">
        <v>514</v>
      </c>
      <c r="B140" s="558"/>
      <c r="C140" s="479">
        <v>3811</v>
      </c>
      <c r="D140" s="460" t="s">
        <v>421</v>
      </c>
      <c r="E140" s="446">
        <v>5000</v>
      </c>
      <c r="F140" s="446">
        <v>5000</v>
      </c>
      <c r="G140" s="446">
        <v>-3000</v>
      </c>
      <c r="H140" s="448">
        <f>F140+G140</f>
        <v>2000</v>
      </c>
      <c r="I140" s="483">
        <f t="shared" si="23"/>
        <v>40</v>
      </c>
    </row>
    <row r="141" spans="1:9" ht="18" thickBot="1" x14ac:dyDescent="0.35">
      <c r="A141" s="728" t="s">
        <v>495</v>
      </c>
      <c r="B141" s="729"/>
      <c r="C141" s="729"/>
      <c r="D141" s="730"/>
      <c r="E141" s="505">
        <f>SUM(E145+E162+E168)</f>
        <v>335000</v>
      </c>
      <c r="F141" s="505">
        <f>SUM(F145+F162+F168)</f>
        <v>1228000</v>
      </c>
      <c r="G141" s="505">
        <f>SUM(G145+G162+G168)</f>
        <v>-180500</v>
      </c>
      <c r="H141" s="505">
        <f>SUM(H145+H162+H168)</f>
        <v>1047500</v>
      </c>
      <c r="I141" s="509">
        <f>AVERAGE(H141/F141*100)</f>
        <v>85.301302931596084</v>
      </c>
    </row>
    <row r="142" spans="1:9" ht="13.8" x14ac:dyDescent="0.25">
      <c r="A142" s="482"/>
      <c r="B142" s="53"/>
      <c r="C142" s="53"/>
      <c r="D142" s="477" t="s">
        <v>212</v>
      </c>
      <c r="E142" s="458"/>
      <c r="F142" s="457"/>
      <c r="G142" s="457"/>
      <c r="H142" s="457"/>
      <c r="I142" s="725">
        <f>AVERAGE(H145/F145*100)</f>
        <v>87.082601054481543</v>
      </c>
    </row>
    <row r="143" spans="1:9" s="142" customFormat="1" ht="15.6" x14ac:dyDescent="0.3">
      <c r="A143" s="482"/>
      <c r="B143" s="53"/>
      <c r="C143" s="53"/>
      <c r="D143" s="476" t="s">
        <v>213</v>
      </c>
      <c r="E143" s="448"/>
      <c r="F143" s="457"/>
      <c r="G143" s="457"/>
      <c r="H143" s="457"/>
      <c r="I143" s="724"/>
    </row>
    <row r="144" spans="1:9" s="142" customFormat="1" ht="15.6" x14ac:dyDescent="0.3">
      <c r="A144" s="522"/>
      <c r="D144" s="734" t="s">
        <v>460</v>
      </c>
      <c r="E144" s="523"/>
      <c r="F144" s="526"/>
      <c r="G144" s="526"/>
      <c r="H144" s="526"/>
      <c r="I144" s="724"/>
    </row>
    <row r="145" spans="1:9" s="29" customFormat="1" ht="15.6" x14ac:dyDescent="0.3">
      <c r="A145" s="522"/>
      <c r="B145" s="142"/>
      <c r="C145" s="142"/>
      <c r="D145" s="735"/>
      <c r="E145" s="523">
        <v>310000</v>
      </c>
      <c r="F145" s="521">
        <f t="shared" ref="F145:H146" si="24">SUM(F146)</f>
        <v>1138000</v>
      </c>
      <c r="G145" s="521">
        <f t="shared" si="24"/>
        <v>-147000</v>
      </c>
      <c r="H145" s="521">
        <f t="shared" si="24"/>
        <v>991000</v>
      </c>
      <c r="I145" s="724"/>
    </row>
    <row r="146" spans="1:9" ht="13.8" x14ac:dyDescent="0.25">
      <c r="A146" s="443" t="s">
        <v>515</v>
      </c>
      <c r="B146" s="449"/>
      <c r="C146" s="438">
        <v>37</v>
      </c>
      <c r="D146" s="450" t="s">
        <v>78</v>
      </c>
      <c r="E146" s="447">
        <v>310000</v>
      </c>
      <c r="F146" s="447">
        <f t="shared" si="24"/>
        <v>1138000</v>
      </c>
      <c r="G146" s="447">
        <f t="shared" si="24"/>
        <v>-147000</v>
      </c>
      <c r="H146" s="447">
        <f t="shared" si="24"/>
        <v>991000</v>
      </c>
      <c r="I146" s="483">
        <f>AVERAGE(H146/F146*100)</f>
        <v>87.082601054481543</v>
      </c>
    </row>
    <row r="147" spans="1:9" ht="13.8" x14ac:dyDescent="0.25">
      <c r="A147" s="439" t="s">
        <v>515</v>
      </c>
      <c r="B147" s="555"/>
      <c r="C147" s="452">
        <v>372</v>
      </c>
      <c r="D147" s="453" t="s">
        <v>78</v>
      </c>
      <c r="E147" s="448">
        <v>310000</v>
      </c>
      <c r="F147" s="448">
        <f>SUM(F148:F159)</f>
        <v>1138000</v>
      </c>
      <c r="G147" s="448">
        <f>SUM(G148:G159)</f>
        <v>-147000</v>
      </c>
      <c r="H147" s="448">
        <f>SUM(H148:H159)</f>
        <v>991000</v>
      </c>
      <c r="I147" s="483">
        <f t="shared" ref="I147:I157" si="25">AVERAGE(H147/F147*100)</f>
        <v>87.082601054481543</v>
      </c>
    </row>
    <row r="148" spans="1:9" ht="13.8" x14ac:dyDescent="0.25">
      <c r="A148" s="439" t="s">
        <v>515</v>
      </c>
      <c r="B148" s="555"/>
      <c r="C148" s="452">
        <v>3721</v>
      </c>
      <c r="D148" s="453" t="s">
        <v>440</v>
      </c>
      <c r="E148" s="448">
        <v>240000</v>
      </c>
      <c r="F148" s="448">
        <v>190000</v>
      </c>
      <c r="G148" s="448">
        <v>-35000</v>
      </c>
      <c r="H148" s="448">
        <f t="shared" ref="H148:H159" si="26">F148+G148</f>
        <v>155000</v>
      </c>
      <c r="I148" s="483">
        <f t="shared" si="25"/>
        <v>81.578947368421055</v>
      </c>
    </row>
    <row r="149" spans="1:9" ht="27.6" x14ac:dyDescent="0.25">
      <c r="A149" s="439" t="s">
        <v>515</v>
      </c>
      <c r="B149" s="555"/>
      <c r="C149" s="452">
        <v>3721</v>
      </c>
      <c r="D149" s="453" t="s">
        <v>441</v>
      </c>
      <c r="E149" s="448">
        <v>240000</v>
      </c>
      <c r="F149" s="448">
        <v>80000</v>
      </c>
      <c r="G149" s="448">
        <v>-20000</v>
      </c>
      <c r="H149" s="448">
        <f t="shared" si="26"/>
        <v>60000</v>
      </c>
      <c r="I149" s="483">
        <f t="shared" si="25"/>
        <v>75</v>
      </c>
    </row>
    <row r="150" spans="1:9" ht="27.6" x14ac:dyDescent="0.25">
      <c r="A150" s="439" t="s">
        <v>515</v>
      </c>
      <c r="B150" s="555"/>
      <c r="C150" s="452">
        <v>3721</v>
      </c>
      <c r="D150" s="453" t="s">
        <v>570</v>
      </c>
      <c r="E150" s="448">
        <v>240000</v>
      </c>
      <c r="F150" s="448">
        <v>135000</v>
      </c>
      <c r="G150" s="448">
        <v>60000</v>
      </c>
      <c r="H150" s="448">
        <f t="shared" si="26"/>
        <v>195000</v>
      </c>
      <c r="I150" s="483">
        <f t="shared" si="25"/>
        <v>144.44444444444443</v>
      </c>
    </row>
    <row r="151" spans="1:9" ht="27.6" x14ac:dyDescent="0.25">
      <c r="A151" s="439" t="s">
        <v>515</v>
      </c>
      <c r="B151" s="555"/>
      <c r="C151" s="452">
        <v>3721</v>
      </c>
      <c r="D151" s="453" t="s">
        <v>583</v>
      </c>
      <c r="E151" s="448">
        <v>240000</v>
      </c>
      <c r="F151" s="448">
        <v>100000</v>
      </c>
      <c r="G151" s="448">
        <v>-60000</v>
      </c>
      <c r="H151" s="448">
        <f t="shared" si="26"/>
        <v>40000</v>
      </c>
      <c r="I151" s="483">
        <f t="shared" si="25"/>
        <v>40</v>
      </c>
    </row>
    <row r="152" spans="1:9" ht="27.6" x14ac:dyDescent="0.25">
      <c r="A152" s="439" t="s">
        <v>515</v>
      </c>
      <c r="B152" s="555"/>
      <c r="C152" s="452">
        <v>3721</v>
      </c>
      <c r="D152" s="453" t="s">
        <v>611</v>
      </c>
      <c r="E152" s="448">
        <v>70000</v>
      </c>
      <c r="F152" s="448">
        <v>30000</v>
      </c>
      <c r="G152" s="448">
        <v>-30000</v>
      </c>
      <c r="H152" s="448">
        <f t="shared" si="26"/>
        <v>0</v>
      </c>
      <c r="I152" s="483">
        <f t="shared" si="25"/>
        <v>0</v>
      </c>
    </row>
    <row r="153" spans="1:9" ht="27.6" x14ac:dyDescent="0.25">
      <c r="A153" s="439" t="s">
        <v>515</v>
      </c>
      <c r="B153" s="555"/>
      <c r="C153" s="452">
        <v>3722</v>
      </c>
      <c r="D153" s="453" t="s">
        <v>442</v>
      </c>
      <c r="E153" s="448">
        <v>70000</v>
      </c>
      <c r="F153" s="448">
        <v>450000</v>
      </c>
      <c r="G153" s="448">
        <v>-54000</v>
      </c>
      <c r="H153" s="448">
        <f t="shared" si="26"/>
        <v>396000</v>
      </c>
      <c r="I153" s="483">
        <f t="shared" si="25"/>
        <v>88</v>
      </c>
    </row>
    <row r="154" spans="1:9" ht="27.6" x14ac:dyDescent="0.25">
      <c r="A154" s="439" t="s">
        <v>515</v>
      </c>
      <c r="B154" s="555"/>
      <c r="C154" s="452">
        <v>3722</v>
      </c>
      <c r="D154" s="453" t="s">
        <v>443</v>
      </c>
      <c r="E154" s="448">
        <v>70000</v>
      </c>
      <c r="F154" s="448">
        <v>8000</v>
      </c>
      <c r="G154" s="448">
        <v>-1000</v>
      </c>
      <c r="H154" s="448">
        <f t="shared" si="26"/>
        <v>7000</v>
      </c>
      <c r="I154" s="483">
        <f t="shared" si="25"/>
        <v>87.5</v>
      </c>
    </row>
    <row r="155" spans="1:9" ht="27.6" x14ac:dyDescent="0.25">
      <c r="A155" s="439" t="s">
        <v>515</v>
      </c>
      <c r="B155" s="555"/>
      <c r="C155" s="452">
        <v>3722</v>
      </c>
      <c r="D155" s="453" t="s">
        <v>444</v>
      </c>
      <c r="E155" s="448">
        <v>70000</v>
      </c>
      <c r="F155" s="448">
        <v>40000</v>
      </c>
      <c r="G155" s="448">
        <v>-10000</v>
      </c>
      <c r="H155" s="448">
        <f t="shared" si="26"/>
        <v>30000</v>
      </c>
      <c r="I155" s="483">
        <f t="shared" si="25"/>
        <v>75</v>
      </c>
    </row>
    <row r="156" spans="1:9" ht="27.6" x14ac:dyDescent="0.25">
      <c r="A156" s="439" t="s">
        <v>515</v>
      </c>
      <c r="B156" s="555"/>
      <c r="C156" s="452">
        <v>3722</v>
      </c>
      <c r="D156" s="453" t="s">
        <v>445</v>
      </c>
      <c r="E156" s="448">
        <v>70000</v>
      </c>
      <c r="F156" s="448">
        <v>15000</v>
      </c>
      <c r="G156" s="448">
        <v>-1000</v>
      </c>
      <c r="H156" s="448">
        <f t="shared" si="26"/>
        <v>14000</v>
      </c>
      <c r="I156" s="483">
        <f t="shared" si="25"/>
        <v>93.333333333333329</v>
      </c>
    </row>
    <row r="157" spans="1:9" ht="27.6" x14ac:dyDescent="0.25">
      <c r="A157" s="439" t="s">
        <v>515</v>
      </c>
      <c r="B157" s="555"/>
      <c r="C157" s="452">
        <v>3722</v>
      </c>
      <c r="D157" s="453" t="s">
        <v>446</v>
      </c>
      <c r="E157" s="448">
        <v>70000</v>
      </c>
      <c r="F157" s="448">
        <v>60000</v>
      </c>
      <c r="G157" s="448">
        <v>-3000</v>
      </c>
      <c r="H157" s="448">
        <f t="shared" si="26"/>
        <v>57000</v>
      </c>
      <c r="I157" s="483">
        <f t="shared" si="25"/>
        <v>95</v>
      </c>
    </row>
    <row r="158" spans="1:9" s="471" customFormat="1" ht="28.2" thickBot="1" x14ac:dyDescent="0.3">
      <c r="A158" s="439" t="s">
        <v>515</v>
      </c>
      <c r="B158" s="555"/>
      <c r="C158" s="452">
        <v>3722</v>
      </c>
      <c r="D158" s="453" t="s">
        <v>447</v>
      </c>
      <c r="E158" s="448">
        <v>70000</v>
      </c>
      <c r="F158" s="448">
        <v>30000</v>
      </c>
      <c r="G158" s="448">
        <v>3000</v>
      </c>
      <c r="H158" s="448">
        <f t="shared" ref="H158" si="27">F158+G158</f>
        <v>33000</v>
      </c>
      <c r="I158" s="484">
        <f t="shared" ref="I158" si="28">AVERAGE(H158/F158*100)</f>
        <v>110.00000000000001</v>
      </c>
    </row>
    <row r="159" spans="1:9" s="471" customFormat="1" ht="28.8" thickTop="1" thickBot="1" x14ac:dyDescent="0.3">
      <c r="A159" s="532" t="s">
        <v>515</v>
      </c>
      <c r="B159" s="559"/>
      <c r="C159" s="533">
        <v>3722</v>
      </c>
      <c r="D159" s="534" t="s">
        <v>665</v>
      </c>
      <c r="E159" s="535">
        <v>70000</v>
      </c>
      <c r="F159" s="535">
        <v>0</v>
      </c>
      <c r="G159" s="535">
        <v>4000</v>
      </c>
      <c r="H159" s="535">
        <f t="shared" si="26"/>
        <v>4000</v>
      </c>
      <c r="I159" s="547">
        <v>0</v>
      </c>
    </row>
    <row r="160" spans="1:9" s="142" customFormat="1" ht="16.2" thickTop="1" x14ac:dyDescent="0.3">
      <c r="A160" s="482"/>
      <c r="B160" s="570"/>
      <c r="C160" s="53"/>
      <c r="D160" s="477" t="s">
        <v>212</v>
      </c>
      <c r="E160" s="458"/>
      <c r="F160" s="457"/>
      <c r="G160" s="457"/>
      <c r="H160" s="457"/>
      <c r="I160" s="723">
        <f>AVERAGE(H162/F162*100)</f>
        <v>90</v>
      </c>
    </row>
    <row r="161" spans="1:9" s="29" customFormat="1" ht="13.8" x14ac:dyDescent="0.25">
      <c r="A161" s="482"/>
      <c r="B161" s="570"/>
      <c r="C161" s="53"/>
      <c r="D161" s="476" t="s">
        <v>201</v>
      </c>
      <c r="E161" s="448"/>
      <c r="F161" s="457"/>
      <c r="G161" s="457"/>
      <c r="H161" s="457"/>
      <c r="I161" s="724"/>
    </row>
    <row r="162" spans="1:9" ht="31.2" x14ac:dyDescent="0.3">
      <c r="A162" s="522"/>
      <c r="B162" s="568"/>
      <c r="C162" s="142"/>
      <c r="D162" s="527" t="s">
        <v>562</v>
      </c>
      <c r="E162" s="523">
        <v>15000</v>
      </c>
      <c r="F162" s="521">
        <f>SUM(F163)</f>
        <v>40000</v>
      </c>
      <c r="G162" s="521">
        <f t="shared" ref="G162:H164" si="29">SUM(G163)</f>
        <v>-4000</v>
      </c>
      <c r="H162" s="521">
        <f t="shared" si="29"/>
        <v>36000</v>
      </c>
      <c r="I162" s="724"/>
    </row>
    <row r="163" spans="1:9" ht="13.8" x14ac:dyDescent="0.25">
      <c r="A163" s="503" t="s">
        <v>516</v>
      </c>
      <c r="B163" s="556"/>
      <c r="C163" s="463">
        <v>38</v>
      </c>
      <c r="D163" s="450" t="s">
        <v>81</v>
      </c>
      <c r="E163" s="447">
        <v>15000</v>
      </c>
      <c r="F163" s="447">
        <f>SUM(F164)</f>
        <v>40000</v>
      </c>
      <c r="G163" s="447">
        <f t="shared" si="29"/>
        <v>-4000</v>
      </c>
      <c r="H163" s="447">
        <f t="shared" si="29"/>
        <v>36000</v>
      </c>
      <c r="I163" s="483">
        <f t="shared" ref="I163:I165" si="30">AVERAGE(H163/F163*100)</f>
        <v>90</v>
      </c>
    </row>
    <row r="164" spans="1:9" ht="13.8" x14ac:dyDescent="0.25">
      <c r="A164" s="441" t="s">
        <v>516</v>
      </c>
      <c r="B164" s="555"/>
      <c r="C164" s="461">
        <v>381</v>
      </c>
      <c r="D164" s="453" t="s">
        <v>38</v>
      </c>
      <c r="E164" s="448">
        <v>15000</v>
      </c>
      <c r="F164" s="448">
        <f>SUM(F165)</f>
        <v>40000</v>
      </c>
      <c r="G164" s="448">
        <f t="shared" si="29"/>
        <v>-4000</v>
      </c>
      <c r="H164" s="448">
        <f t="shared" si="29"/>
        <v>36000</v>
      </c>
      <c r="I164" s="483">
        <f t="shared" si="30"/>
        <v>90</v>
      </c>
    </row>
    <row r="165" spans="1:9" s="471" customFormat="1" ht="14.4" thickBot="1" x14ac:dyDescent="0.3">
      <c r="A165" s="493" t="s">
        <v>516</v>
      </c>
      <c r="B165" s="557"/>
      <c r="C165" s="494">
        <v>3811</v>
      </c>
      <c r="D165" s="469" t="s">
        <v>586</v>
      </c>
      <c r="E165" s="470">
        <v>15000</v>
      </c>
      <c r="F165" s="470">
        <v>40000</v>
      </c>
      <c r="G165" s="470">
        <v>-4000</v>
      </c>
      <c r="H165" s="470">
        <f>F165+G165</f>
        <v>36000</v>
      </c>
      <c r="I165" s="547">
        <f t="shared" si="30"/>
        <v>90</v>
      </c>
    </row>
    <row r="166" spans="1:9" s="142" customFormat="1" ht="16.2" thickTop="1" x14ac:dyDescent="0.3">
      <c r="A166" s="482"/>
      <c r="B166" s="570"/>
      <c r="C166" s="53"/>
      <c r="D166" s="477" t="s">
        <v>212</v>
      </c>
      <c r="E166" s="458"/>
      <c r="F166" s="457"/>
      <c r="G166" s="457"/>
      <c r="H166" s="457"/>
      <c r="I166" s="723">
        <f>AVERAGE(H168/F168*100)</f>
        <v>41</v>
      </c>
    </row>
    <row r="167" spans="1:9" s="29" customFormat="1" ht="13.8" x14ac:dyDescent="0.25">
      <c r="A167" s="482"/>
      <c r="B167" s="570"/>
      <c r="C167" s="53"/>
      <c r="D167" s="476" t="s">
        <v>422</v>
      </c>
      <c r="E167" s="448"/>
      <c r="F167" s="457"/>
      <c r="G167" s="457"/>
      <c r="H167" s="457"/>
      <c r="I167" s="724"/>
    </row>
    <row r="168" spans="1:9" ht="31.2" x14ac:dyDescent="0.3">
      <c r="A168" s="522"/>
      <c r="B168" s="568"/>
      <c r="C168" s="142"/>
      <c r="D168" s="527" t="s">
        <v>461</v>
      </c>
      <c r="E168" s="523">
        <v>10000</v>
      </c>
      <c r="F168" s="521">
        <f>SUM(F169)</f>
        <v>50000</v>
      </c>
      <c r="G168" s="521">
        <f t="shared" ref="G168:H170" si="31">SUM(G169)</f>
        <v>-29500</v>
      </c>
      <c r="H168" s="521">
        <f t="shared" si="31"/>
        <v>20500</v>
      </c>
      <c r="I168" s="724"/>
    </row>
    <row r="169" spans="1:9" ht="13.8" x14ac:dyDescent="0.25">
      <c r="A169" s="503" t="s">
        <v>517</v>
      </c>
      <c r="B169" s="556"/>
      <c r="C169" s="463">
        <v>37</v>
      </c>
      <c r="D169" s="450" t="s">
        <v>78</v>
      </c>
      <c r="E169" s="447">
        <v>10000</v>
      </c>
      <c r="F169" s="447">
        <f>SUM(F170)</f>
        <v>50000</v>
      </c>
      <c r="G169" s="447">
        <f t="shared" si="31"/>
        <v>-29500</v>
      </c>
      <c r="H169" s="447">
        <f t="shared" si="31"/>
        <v>20500</v>
      </c>
      <c r="I169" s="483">
        <f t="shared" ref="I169:I171" si="32">AVERAGE(H169/F169*100)</f>
        <v>41</v>
      </c>
    </row>
    <row r="170" spans="1:9" s="506" customFormat="1" ht="17.399999999999999" x14ac:dyDescent="0.3">
      <c r="A170" s="441" t="s">
        <v>517</v>
      </c>
      <c r="B170" s="555"/>
      <c r="C170" s="461">
        <v>372</v>
      </c>
      <c r="D170" s="453" t="s">
        <v>78</v>
      </c>
      <c r="E170" s="448">
        <v>10000</v>
      </c>
      <c r="F170" s="448">
        <f>SUM(F171)</f>
        <v>50000</v>
      </c>
      <c r="G170" s="448">
        <f t="shared" si="31"/>
        <v>-29500</v>
      </c>
      <c r="H170" s="448">
        <f t="shared" si="31"/>
        <v>20500</v>
      </c>
      <c r="I170" s="483">
        <f t="shared" si="32"/>
        <v>41</v>
      </c>
    </row>
    <row r="171" spans="1:9" ht="14.4" thickBot="1" x14ac:dyDescent="0.3">
      <c r="A171" s="441" t="s">
        <v>517</v>
      </c>
      <c r="B171" s="558"/>
      <c r="C171" s="479">
        <v>3722</v>
      </c>
      <c r="D171" s="455" t="s">
        <v>80</v>
      </c>
      <c r="E171" s="446">
        <v>10000</v>
      </c>
      <c r="F171" s="446">
        <v>50000</v>
      </c>
      <c r="G171" s="446">
        <v>-29500</v>
      </c>
      <c r="H171" s="448">
        <f>F171+G171</f>
        <v>20500</v>
      </c>
      <c r="I171" s="483">
        <f t="shared" si="32"/>
        <v>41</v>
      </c>
    </row>
    <row r="172" spans="1:9" ht="18" thickBot="1" x14ac:dyDescent="0.35">
      <c r="A172" s="731" t="s">
        <v>496</v>
      </c>
      <c r="B172" s="732"/>
      <c r="C172" s="732"/>
      <c r="D172" s="733"/>
      <c r="E172" s="505">
        <v>35000</v>
      </c>
      <c r="F172" s="505">
        <f>SUM(F175)</f>
        <v>80000</v>
      </c>
      <c r="G172" s="505">
        <f>SUM(G175)</f>
        <v>-37000</v>
      </c>
      <c r="H172" s="505">
        <f>SUM(H175)</f>
        <v>43000</v>
      </c>
      <c r="I172" s="509">
        <f>AVERAGE(H172/F172*100)</f>
        <v>53.75</v>
      </c>
    </row>
    <row r="173" spans="1:9" s="142" customFormat="1" ht="15.6" x14ac:dyDescent="0.3">
      <c r="A173" s="482"/>
      <c r="B173" s="53"/>
      <c r="C173" s="53"/>
      <c r="D173" s="477" t="s">
        <v>215</v>
      </c>
      <c r="E173" s="458"/>
      <c r="F173" s="457"/>
      <c r="G173" s="457"/>
      <c r="H173" s="457"/>
      <c r="I173" s="723">
        <f>AVERAGE(H175/F175*100)</f>
        <v>53.75</v>
      </c>
    </row>
    <row r="174" spans="1:9" s="29" customFormat="1" ht="13.8" x14ac:dyDescent="0.25">
      <c r="A174" s="482"/>
      <c r="B174" s="53"/>
      <c r="C174" s="53"/>
      <c r="D174" s="476" t="s">
        <v>199</v>
      </c>
      <c r="E174" s="448"/>
      <c r="F174" s="457"/>
      <c r="G174" s="457"/>
      <c r="H174" s="457"/>
      <c r="I174" s="724"/>
    </row>
    <row r="175" spans="1:9" ht="15.6" x14ac:dyDescent="0.3">
      <c r="A175" s="522"/>
      <c r="B175" s="142"/>
      <c r="C175" s="142"/>
      <c r="D175" s="527" t="s">
        <v>519</v>
      </c>
      <c r="E175" s="523">
        <v>35000</v>
      </c>
      <c r="F175" s="521">
        <f>SUM(F176)</f>
        <v>80000</v>
      </c>
      <c r="G175" s="521">
        <f t="shared" ref="G175:H177" si="33">SUM(G176)</f>
        <v>-37000</v>
      </c>
      <c r="H175" s="521">
        <f t="shared" si="33"/>
        <v>43000</v>
      </c>
      <c r="I175" s="724"/>
    </row>
    <row r="176" spans="1:9" s="157" customFormat="1" ht="13.8" x14ac:dyDescent="0.25">
      <c r="A176" s="443" t="s">
        <v>518</v>
      </c>
      <c r="B176" s="449"/>
      <c r="C176" s="438">
        <v>32</v>
      </c>
      <c r="D176" s="450" t="s">
        <v>184</v>
      </c>
      <c r="E176" s="447">
        <v>35000</v>
      </c>
      <c r="F176" s="447">
        <f>SUM(F177)</f>
        <v>80000</v>
      </c>
      <c r="G176" s="447">
        <f t="shared" si="33"/>
        <v>-37000</v>
      </c>
      <c r="H176" s="447">
        <f t="shared" si="33"/>
        <v>43000</v>
      </c>
      <c r="I176" s="483">
        <f t="shared" ref="I176:I178" si="34">AVERAGE(H176/F176*100)</f>
        <v>53.75</v>
      </c>
    </row>
    <row r="177" spans="1:9" s="506" customFormat="1" ht="17.399999999999999" x14ac:dyDescent="0.3">
      <c r="A177" s="439" t="s">
        <v>518</v>
      </c>
      <c r="B177" s="451"/>
      <c r="C177" s="452">
        <v>323</v>
      </c>
      <c r="D177" s="453" t="s">
        <v>57</v>
      </c>
      <c r="E177" s="448">
        <v>35000</v>
      </c>
      <c r="F177" s="448">
        <f>SUM(F178)</f>
        <v>80000</v>
      </c>
      <c r="G177" s="448">
        <f t="shared" si="33"/>
        <v>-37000</v>
      </c>
      <c r="H177" s="448">
        <f t="shared" si="33"/>
        <v>43000</v>
      </c>
      <c r="I177" s="483">
        <f t="shared" si="34"/>
        <v>53.75</v>
      </c>
    </row>
    <row r="178" spans="1:9" ht="14.4" thickBot="1" x14ac:dyDescent="0.3">
      <c r="A178" s="439" t="s">
        <v>518</v>
      </c>
      <c r="B178" s="558"/>
      <c r="C178" s="479">
        <v>3234</v>
      </c>
      <c r="D178" s="455" t="s">
        <v>61</v>
      </c>
      <c r="E178" s="446">
        <v>35000</v>
      </c>
      <c r="F178" s="446">
        <v>80000</v>
      </c>
      <c r="G178" s="446">
        <v>-37000</v>
      </c>
      <c r="H178" s="448">
        <f>F178+G178</f>
        <v>43000</v>
      </c>
      <c r="I178" s="483">
        <f t="shared" si="34"/>
        <v>53.75</v>
      </c>
    </row>
    <row r="179" spans="1:9" ht="18" thickBot="1" x14ac:dyDescent="0.35">
      <c r="A179" s="731" t="s">
        <v>497</v>
      </c>
      <c r="B179" s="732"/>
      <c r="C179" s="732"/>
      <c r="D179" s="733"/>
      <c r="E179" s="505">
        <v>40000</v>
      </c>
      <c r="F179" s="505">
        <f>SUM(F182+F188)</f>
        <v>70000</v>
      </c>
      <c r="G179" s="505">
        <f>SUM(G182+G188)</f>
        <v>-68000</v>
      </c>
      <c r="H179" s="505">
        <f>SUM(H182+H188)</f>
        <v>2000</v>
      </c>
      <c r="I179" s="509">
        <f>AVERAGE(H179/F179*100)</f>
        <v>2.8571428571428572</v>
      </c>
    </row>
    <row r="180" spans="1:9" s="142" customFormat="1" ht="15.6" x14ac:dyDescent="0.3">
      <c r="A180" s="482"/>
      <c r="B180" s="53"/>
      <c r="C180" s="53"/>
      <c r="D180" s="477" t="s">
        <v>182</v>
      </c>
      <c r="E180" s="458"/>
      <c r="F180" s="457"/>
      <c r="G180" s="457"/>
      <c r="H180" s="457"/>
      <c r="I180" s="723">
        <f>AVERAGE(H182/F182*100)</f>
        <v>0</v>
      </c>
    </row>
    <row r="181" spans="1:9" s="29" customFormat="1" ht="13.8" x14ac:dyDescent="0.25">
      <c r="A181" s="482"/>
      <c r="B181" s="53"/>
      <c r="C181" s="53"/>
      <c r="D181" s="476" t="s">
        <v>201</v>
      </c>
      <c r="E181" s="448"/>
      <c r="F181" s="457"/>
      <c r="G181" s="457"/>
      <c r="H181" s="457"/>
      <c r="I181" s="724"/>
    </row>
    <row r="182" spans="1:9" ht="31.2" x14ac:dyDescent="0.3">
      <c r="A182" s="522"/>
      <c r="B182" s="142"/>
      <c r="C182" s="142"/>
      <c r="D182" s="527" t="s">
        <v>462</v>
      </c>
      <c r="E182" s="523">
        <v>40000</v>
      </c>
      <c r="F182" s="521">
        <f>SUM(F183)</f>
        <v>50000</v>
      </c>
      <c r="G182" s="521">
        <f t="shared" ref="G182:H184" si="35">SUM(G183)</f>
        <v>-50000</v>
      </c>
      <c r="H182" s="521">
        <f t="shared" si="35"/>
        <v>0</v>
      </c>
      <c r="I182" s="724"/>
    </row>
    <row r="183" spans="1:9" ht="13.8" x14ac:dyDescent="0.25">
      <c r="A183" s="443" t="s">
        <v>520</v>
      </c>
      <c r="B183" s="449"/>
      <c r="C183" s="438">
        <v>36</v>
      </c>
      <c r="D183" s="450" t="s">
        <v>137</v>
      </c>
      <c r="E183" s="447">
        <v>40000</v>
      </c>
      <c r="F183" s="447">
        <f>SUM(F184)</f>
        <v>50000</v>
      </c>
      <c r="G183" s="447">
        <f t="shared" si="35"/>
        <v>-50000</v>
      </c>
      <c r="H183" s="447">
        <f t="shared" si="35"/>
        <v>0</v>
      </c>
      <c r="I183" s="483">
        <f t="shared" ref="I183:I185" si="36">AVERAGE(H183/F183*100)</f>
        <v>0</v>
      </c>
    </row>
    <row r="184" spans="1:9" ht="13.8" x14ac:dyDescent="0.25">
      <c r="A184" s="439" t="s">
        <v>520</v>
      </c>
      <c r="B184" s="451"/>
      <c r="C184" s="452">
        <v>363</v>
      </c>
      <c r="D184" s="453" t="s">
        <v>140</v>
      </c>
      <c r="E184" s="448">
        <v>40000</v>
      </c>
      <c r="F184" s="448">
        <f>SUM(F185)</f>
        <v>50000</v>
      </c>
      <c r="G184" s="448">
        <f t="shared" si="35"/>
        <v>-50000</v>
      </c>
      <c r="H184" s="448">
        <f t="shared" si="35"/>
        <v>0</v>
      </c>
      <c r="I184" s="483">
        <f t="shared" si="36"/>
        <v>0</v>
      </c>
    </row>
    <row r="185" spans="1:9" s="471" customFormat="1" ht="14.4" thickBot="1" x14ac:dyDescent="0.3">
      <c r="A185" s="488" t="s">
        <v>520</v>
      </c>
      <c r="B185" s="557"/>
      <c r="C185" s="468">
        <v>3632</v>
      </c>
      <c r="D185" s="469" t="s">
        <v>138</v>
      </c>
      <c r="E185" s="470">
        <v>40000</v>
      </c>
      <c r="F185" s="470">
        <v>50000</v>
      </c>
      <c r="G185" s="470">
        <v>-50000</v>
      </c>
      <c r="H185" s="470">
        <f>F185+G185</f>
        <v>0</v>
      </c>
      <c r="I185" s="547">
        <f t="shared" si="36"/>
        <v>0</v>
      </c>
    </row>
    <row r="186" spans="1:9" s="142" customFormat="1" ht="16.2" thickTop="1" x14ac:dyDescent="0.3">
      <c r="A186" s="482"/>
      <c r="B186" s="53"/>
      <c r="C186" s="53"/>
      <c r="D186" s="477" t="s">
        <v>182</v>
      </c>
      <c r="E186" s="458"/>
      <c r="F186" s="457"/>
      <c r="G186" s="457"/>
      <c r="H186" s="457"/>
      <c r="I186" s="723">
        <f>AVERAGE(H188/F188*100)</f>
        <v>10</v>
      </c>
    </row>
    <row r="187" spans="1:9" s="29" customFormat="1" ht="13.8" x14ac:dyDescent="0.25">
      <c r="A187" s="482"/>
      <c r="B187" s="53"/>
      <c r="C187" s="53"/>
      <c r="D187" s="476" t="s">
        <v>201</v>
      </c>
      <c r="E187" s="448"/>
      <c r="F187" s="457"/>
      <c r="G187" s="457"/>
      <c r="H187" s="457"/>
      <c r="I187" s="724"/>
    </row>
    <row r="188" spans="1:9" ht="15.6" x14ac:dyDescent="0.3">
      <c r="A188" s="522"/>
      <c r="B188" s="142"/>
      <c r="C188" s="142"/>
      <c r="D188" s="527" t="s">
        <v>463</v>
      </c>
      <c r="E188" s="523">
        <v>40000</v>
      </c>
      <c r="F188" s="521">
        <f t="shared" ref="F188:H189" si="37">SUM(F189)</f>
        <v>20000</v>
      </c>
      <c r="G188" s="521">
        <f t="shared" si="37"/>
        <v>-18000</v>
      </c>
      <c r="H188" s="521">
        <f t="shared" si="37"/>
        <v>2000</v>
      </c>
      <c r="I188" s="724"/>
    </row>
    <row r="189" spans="1:9" ht="13.8" x14ac:dyDescent="0.25">
      <c r="A189" s="443" t="s">
        <v>521</v>
      </c>
      <c r="B189" s="449"/>
      <c r="C189" s="438">
        <v>32</v>
      </c>
      <c r="D189" s="450" t="s">
        <v>48</v>
      </c>
      <c r="E189" s="447">
        <v>40000</v>
      </c>
      <c r="F189" s="447">
        <f t="shared" si="37"/>
        <v>20000</v>
      </c>
      <c r="G189" s="447">
        <f t="shared" si="37"/>
        <v>-18000</v>
      </c>
      <c r="H189" s="447">
        <f t="shared" si="37"/>
        <v>2000</v>
      </c>
      <c r="I189" s="483">
        <f t="shared" ref="I189:I192" si="38">AVERAGE(H189/F189*100)</f>
        <v>10</v>
      </c>
    </row>
    <row r="190" spans="1:9" ht="13.8" x14ac:dyDescent="0.25">
      <c r="A190" s="439" t="s">
        <v>521</v>
      </c>
      <c r="B190" s="451"/>
      <c r="C190" s="452">
        <v>323</v>
      </c>
      <c r="D190" s="453" t="s">
        <v>57</v>
      </c>
      <c r="E190" s="448">
        <v>40000</v>
      </c>
      <c r="F190" s="448">
        <f>SUM(F191:F192)</f>
        <v>20000</v>
      </c>
      <c r="G190" s="448">
        <f>SUM(G191:G192)</f>
        <v>-18000</v>
      </c>
      <c r="H190" s="448">
        <f>SUM(H191:H192)</f>
        <v>2000</v>
      </c>
      <c r="I190" s="483">
        <f t="shared" si="38"/>
        <v>10</v>
      </c>
    </row>
    <row r="191" spans="1:9" s="506" customFormat="1" ht="17.399999999999999" x14ac:dyDescent="0.3">
      <c r="A191" s="439" t="s">
        <v>521</v>
      </c>
      <c r="B191" s="555"/>
      <c r="C191" s="452">
        <v>3236</v>
      </c>
      <c r="D191" s="453" t="s">
        <v>62</v>
      </c>
      <c r="E191" s="448">
        <v>40000</v>
      </c>
      <c r="F191" s="448">
        <v>9000</v>
      </c>
      <c r="G191" s="448">
        <v>-7000</v>
      </c>
      <c r="H191" s="448">
        <f>F191+G191</f>
        <v>2000</v>
      </c>
      <c r="I191" s="483">
        <f t="shared" si="38"/>
        <v>22.222222222222221</v>
      </c>
    </row>
    <row r="192" spans="1:9" ht="14.4" thickBot="1" x14ac:dyDescent="0.3">
      <c r="A192" s="439" t="s">
        <v>521</v>
      </c>
      <c r="B192" s="558"/>
      <c r="C192" s="480">
        <v>3236</v>
      </c>
      <c r="D192" s="455" t="s">
        <v>62</v>
      </c>
      <c r="E192" s="446">
        <v>40000</v>
      </c>
      <c r="F192" s="446">
        <v>11000</v>
      </c>
      <c r="G192" s="446">
        <v>-11000</v>
      </c>
      <c r="H192" s="448">
        <f>F192+G192</f>
        <v>0</v>
      </c>
      <c r="I192" s="483">
        <f t="shared" si="38"/>
        <v>0</v>
      </c>
    </row>
    <row r="193" spans="1:9" ht="18" thickBot="1" x14ac:dyDescent="0.35">
      <c r="A193" s="731" t="s">
        <v>498</v>
      </c>
      <c r="B193" s="732"/>
      <c r="C193" s="732"/>
      <c r="D193" s="733"/>
      <c r="E193" s="505">
        <f>SUM(E196+E205+E211+E217+E224)</f>
        <v>120000</v>
      </c>
      <c r="F193" s="505">
        <f>SUM(F196+F205+F211+F217+F224)</f>
        <v>305000</v>
      </c>
      <c r="G193" s="505">
        <f>SUM(G196+G205+G211+G217+G224)</f>
        <v>-168500</v>
      </c>
      <c r="H193" s="505">
        <f>SUM(H196+H205+H211+H217+H224)</f>
        <v>136500</v>
      </c>
      <c r="I193" s="509">
        <f>AVERAGE(H193/F193*100)</f>
        <v>44.754098360655739</v>
      </c>
    </row>
    <row r="194" spans="1:9" s="142" customFormat="1" ht="15.6" x14ac:dyDescent="0.3">
      <c r="A194" s="482"/>
      <c r="B194" s="53"/>
      <c r="C194" s="53"/>
      <c r="D194" s="477" t="s">
        <v>218</v>
      </c>
      <c r="E194" s="458"/>
      <c r="F194" s="457"/>
      <c r="G194" s="457"/>
      <c r="H194" s="457"/>
      <c r="I194" s="723">
        <f>AVERAGE(H196/F196*100)</f>
        <v>49.411764705882355</v>
      </c>
    </row>
    <row r="195" spans="1:9" s="29" customFormat="1" ht="13.8" x14ac:dyDescent="0.25">
      <c r="A195" s="482"/>
      <c r="B195" s="53"/>
      <c r="C195" s="53"/>
      <c r="D195" s="476" t="s">
        <v>219</v>
      </c>
      <c r="E195" s="448"/>
      <c r="F195" s="457"/>
      <c r="G195" s="457"/>
      <c r="H195" s="457"/>
      <c r="I195" s="724"/>
    </row>
    <row r="196" spans="1:9" ht="15.6" x14ac:dyDescent="0.3">
      <c r="A196" s="522"/>
      <c r="B196" s="142"/>
      <c r="C196" s="142"/>
      <c r="D196" s="527" t="s">
        <v>464</v>
      </c>
      <c r="E196" s="523">
        <v>50000</v>
      </c>
      <c r="F196" s="521">
        <f>SUM(F197+F200)</f>
        <v>255000</v>
      </c>
      <c r="G196" s="521">
        <f>SUM(G197+G200)</f>
        <v>-129000</v>
      </c>
      <c r="H196" s="521">
        <f>SUM(H197+H200)</f>
        <v>126000</v>
      </c>
      <c r="I196" s="724"/>
    </row>
    <row r="197" spans="1:9" ht="13.8" x14ac:dyDescent="0.25">
      <c r="A197" s="503" t="s">
        <v>522</v>
      </c>
      <c r="B197" s="504"/>
      <c r="C197" s="463">
        <v>32</v>
      </c>
      <c r="D197" s="450" t="s">
        <v>184</v>
      </c>
      <c r="E197" s="447">
        <v>50000</v>
      </c>
      <c r="F197" s="447">
        <f t="shared" ref="F197:H198" si="39">SUM(F198)</f>
        <v>20000</v>
      </c>
      <c r="G197" s="447">
        <f t="shared" si="39"/>
        <v>-12000</v>
      </c>
      <c r="H197" s="447">
        <f t="shared" si="39"/>
        <v>8000</v>
      </c>
      <c r="I197" s="483">
        <f t="shared" ref="I197:I202" si="40">AVERAGE(H197/F197*100)</f>
        <v>40</v>
      </c>
    </row>
    <row r="198" spans="1:9" s="29" customFormat="1" ht="13.8" x14ac:dyDescent="0.25">
      <c r="A198" s="441" t="s">
        <v>522</v>
      </c>
      <c r="B198" s="555"/>
      <c r="C198" s="461">
        <v>323</v>
      </c>
      <c r="D198" s="453" t="s">
        <v>57</v>
      </c>
      <c r="E198" s="448">
        <v>50000</v>
      </c>
      <c r="F198" s="448">
        <f t="shared" si="39"/>
        <v>20000</v>
      </c>
      <c r="G198" s="448">
        <f t="shared" si="39"/>
        <v>-12000</v>
      </c>
      <c r="H198" s="448">
        <f t="shared" si="39"/>
        <v>8000</v>
      </c>
      <c r="I198" s="483">
        <f t="shared" si="40"/>
        <v>40</v>
      </c>
    </row>
    <row r="199" spans="1:9" ht="13.8" x14ac:dyDescent="0.25">
      <c r="A199" s="441" t="s">
        <v>522</v>
      </c>
      <c r="B199" s="555"/>
      <c r="C199" s="461">
        <v>3239</v>
      </c>
      <c r="D199" s="453" t="s">
        <v>423</v>
      </c>
      <c r="E199" s="448">
        <v>50000</v>
      </c>
      <c r="F199" s="448">
        <v>20000</v>
      </c>
      <c r="G199" s="448">
        <v>-12000</v>
      </c>
      <c r="H199" s="448">
        <f>F199+G199</f>
        <v>8000</v>
      </c>
      <c r="I199" s="483">
        <f t="shared" si="40"/>
        <v>40</v>
      </c>
    </row>
    <row r="200" spans="1:9" ht="13.8" x14ac:dyDescent="0.25">
      <c r="A200" s="503" t="s">
        <v>522</v>
      </c>
      <c r="B200" s="552"/>
      <c r="C200" s="438">
        <v>38</v>
      </c>
      <c r="D200" s="450" t="s">
        <v>81</v>
      </c>
      <c r="E200" s="447">
        <v>70000</v>
      </c>
      <c r="F200" s="447">
        <f t="shared" ref="F200:H201" si="41">SUM(F201)</f>
        <v>235000</v>
      </c>
      <c r="G200" s="447">
        <f t="shared" si="41"/>
        <v>-117000</v>
      </c>
      <c r="H200" s="447">
        <f t="shared" si="41"/>
        <v>118000</v>
      </c>
      <c r="I200" s="483">
        <f t="shared" si="40"/>
        <v>50.212765957446805</v>
      </c>
    </row>
    <row r="201" spans="1:9" ht="13.8" x14ac:dyDescent="0.25">
      <c r="A201" s="441" t="s">
        <v>522</v>
      </c>
      <c r="B201" s="551"/>
      <c r="C201" s="452">
        <v>381</v>
      </c>
      <c r="D201" s="453" t="s">
        <v>38</v>
      </c>
      <c r="E201" s="448">
        <v>50000</v>
      </c>
      <c r="F201" s="448">
        <f t="shared" si="41"/>
        <v>235000</v>
      </c>
      <c r="G201" s="448">
        <f t="shared" si="41"/>
        <v>-117000</v>
      </c>
      <c r="H201" s="448">
        <f t="shared" si="41"/>
        <v>118000</v>
      </c>
      <c r="I201" s="483">
        <f t="shared" si="40"/>
        <v>50.212765957446805</v>
      </c>
    </row>
    <row r="202" spans="1:9" s="471" customFormat="1" ht="14.4" thickBot="1" x14ac:dyDescent="0.3">
      <c r="A202" s="493" t="s">
        <v>522</v>
      </c>
      <c r="B202" s="553"/>
      <c r="C202" s="468">
        <v>3811</v>
      </c>
      <c r="D202" s="469" t="s">
        <v>448</v>
      </c>
      <c r="E202" s="470">
        <v>50000</v>
      </c>
      <c r="F202" s="470">
        <v>235000</v>
      </c>
      <c r="G202" s="470">
        <v>-117000</v>
      </c>
      <c r="H202" s="470">
        <f>F202+G202</f>
        <v>118000</v>
      </c>
      <c r="I202" s="547">
        <f t="shared" si="40"/>
        <v>50.212765957446805</v>
      </c>
    </row>
    <row r="203" spans="1:9" s="142" customFormat="1" ht="16.2" thickTop="1" x14ac:dyDescent="0.3">
      <c r="A203" s="482"/>
      <c r="B203" s="572"/>
      <c r="C203" s="53"/>
      <c r="D203" s="477" t="s">
        <v>218</v>
      </c>
      <c r="E203" s="458"/>
      <c r="F203" s="457"/>
      <c r="G203" s="457"/>
      <c r="H203" s="457"/>
      <c r="I203" s="491"/>
    </row>
    <row r="204" spans="1:9" s="29" customFormat="1" ht="13.8" x14ac:dyDescent="0.25">
      <c r="A204" s="482"/>
      <c r="B204" s="572"/>
      <c r="C204" s="53"/>
      <c r="D204" s="477" t="s">
        <v>465</v>
      </c>
      <c r="E204" s="448"/>
      <c r="F204" s="457"/>
      <c r="G204" s="457"/>
      <c r="H204" s="457"/>
      <c r="I204" s="491"/>
    </row>
    <row r="205" spans="1:9" ht="15.6" x14ac:dyDescent="0.3">
      <c r="A205" s="522"/>
      <c r="B205" s="573"/>
      <c r="C205" s="142"/>
      <c r="D205" s="528" t="s">
        <v>466</v>
      </c>
      <c r="E205" s="523">
        <v>0</v>
      </c>
      <c r="F205" s="521">
        <f>SUM(F206)</f>
        <v>0</v>
      </c>
      <c r="G205" s="521">
        <f t="shared" ref="G205:H207" si="42">SUM(G206)</f>
        <v>0</v>
      </c>
      <c r="H205" s="521">
        <f t="shared" si="42"/>
        <v>0</v>
      </c>
      <c r="I205" s="483">
        <v>0</v>
      </c>
    </row>
    <row r="206" spans="1:9" ht="13.8" x14ac:dyDescent="0.25">
      <c r="A206" s="503" t="s">
        <v>523</v>
      </c>
      <c r="B206" s="552"/>
      <c r="C206" s="438">
        <v>42</v>
      </c>
      <c r="D206" s="450" t="s">
        <v>97</v>
      </c>
      <c r="E206" s="447">
        <v>0</v>
      </c>
      <c r="F206" s="447">
        <f>SUM(F207)</f>
        <v>0</v>
      </c>
      <c r="G206" s="447">
        <f t="shared" si="42"/>
        <v>0</v>
      </c>
      <c r="H206" s="447">
        <f t="shared" si="42"/>
        <v>0</v>
      </c>
      <c r="I206" s="484">
        <v>0</v>
      </c>
    </row>
    <row r="207" spans="1:9" ht="13.8" x14ac:dyDescent="0.25">
      <c r="A207" s="441" t="s">
        <v>523</v>
      </c>
      <c r="B207" s="551"/>
      <c r="C207" s="452">
        <v>426</v>
      </c>
      <c r="D207" s="453" t="s">
        <v>119</v>
      </c>
      <c r="E207" s="448">
        <v>0</v>
      </c>
      <c r="F207" s="448">
        <f>SUM(F208)</f>
        <v>0</v>
      </c>
      <c r="G207" s="448">
        <f t="shared" si="42"/>
        <v>0</v>
      </c>
      <c r="H207" s="448">
        <f t="shared" si="42"/>
        <v>0</v>
      </c>
      <c r="I207" s="484">
        <v>0</v>
      </c>
    </row>
    <row r="208" spans="1:9" s="471" customFormat="1" ht="14.4" thickBot="1" x14ac:dyDescent="0.3">
      <c r="A208" s="493" t="s">
        <v>523</v>
      </c>
      <c r="B208" s="557"/>
      <c r="C208" s="494">
        <v>4264</v>
      </c>
      <c r="D208" s="469" t="s">
        <v>424</v>
      </c>
      <c r="E208" s="470">
        <v>0</v>
      </c>
      <c r="F208" s="470">
        <v>0</v>
      </c>
      <c r="G208" s="470">
        <v>0</v>
      </c>
      <c r="H208" s="470">
        <f>F208+G208</f>
        <v>0</v>
      </c>
      <c r="I208" s="487">
        <v>0</v>
      </c>
    </row>
    <row r="209" spans="1:9" s="142" customFormat="1" ht="16.2" thickTop="1" x14ac:dyDescent="0.3">
      <c r="A209" s="482"/>
      <c r="B209" s="572"/>
      <c r="C209" s="53"/>
      <c r="D209" s="477" t="s">
        <v>218</v>
      </c>
      <c r="E209" s="458"/>
      <c r="F209" s="457"/>
      <c r="G209" s="457"/>
      <c r="H209" s="457"/>
      <c r="I209" s="490"/>
    </row>
    <row r="210" spans="1:9" s="29" customFormat="1" ht="13.8" x14ac:dyDescent="0.25">
      <c r="A210" s="482"/>
      <c r="B210" s="572"/>
      <c r="C210" s="53"/>
      <c r="D210" s="477" t="s">
        <v>201</v>
      </c>
      <c r="E210" s="448"/>
      <c r="F210" s="457"/>
      <c r="G210" s="457"/>
      <c r="H210" s="457"/>
      <c r="I210" s="490"/>
    </row>
    <row r="211" spans="1:9" ht="15.6" x14ac:dyDescent="0.3">
      <c r="A211" s="522"/>
      <c r="B211" s="573"/>
      <c r="C211" s="142"/>
      <c r="D211" s="527" t="s">
        <v>467</v>
      </c>
      <c r="E211" s="523">
        <v>5000</v>
      </c>
      <c r="F211" s="521">
        <f>SUM(F212)</f>
        <v>5000</v>
      </c>
      <c r="G211" s="521">
        <f t="shared" ref="G211:H213" si="43">SUM(G212)</f>
        <v>-5000</v>
      </c>
      <c r="H211" s="521">
        <f t="shared" si="43"/>
        <v>0</v>
      </c>
      <c r="I211" s="483">
        <f t="shared" ref="I211:I214" si="44">AVERAGE(H211/F211*100)</f>
        <v>0</v>
      </c>
    </row>
    <row r="212" spans="1:9" ht="13.8" x14ac:dyDescent="0.25">
      <c r="A212" s="503" t="s">
        <v>524</v>
      </c>
      <c r="B212" s="556"/>
      <c r="C212" s="463">
        <v>38</v>
      </c>
      <c r="D212" s="450" t="s">
        <v>81</v>
      </c>
      <c r="E212" s="447">
        <v>5000</v>
      </c>
      <c r="F212" s="447">
        <f>SUM(F213)</f>
        <v>5000</v>
      </c>
      <c r="G212" s="447">
        <f t="shared" si="43"/>
        <v>-5000</v>
      </c>
      <c r="H212" s="447">
        <f t="shared" si="43"/>
        <v>0</v>
      </c>
      <c r="I212" s="483">
        <f t="shared" si="44"/>
        <v>0</v>
      </c>
    </row>
    <row r="213" spans="1:9" ht="13.8" x14ac:dyDescent="0.25">
      <c r="A213" s="441" t="s">
        <v>524</v>
      </c>
      <c r="B213" s="555"/>
      <c r="C213" s="461">
        <v>381</v>
      </c>
      <c r="D213" s="453" t="s">
        <v>38</v>
      </c>
      <c r="E213" s="448">
        <v>5000</v>
      </c>
      <c r="F213" s="448">
        <f>SUM(F214)</f>
        <v>5000</v>
      </c>
      <c r="G213" s="448">
        <f t="shared" si="43"/>
        <v>-5000</v>
      </c>
      <c r="H213" s="448">
        <f t="shared" si="43"/>
        <v>0</v>
      </c>
      <c r="I213" s="483">
        <f t="shared" si="44"/>
        <v>0</v>
      </c>
    </row>
    <row r="214" spans="1:9" s="471" customFormat="1" ht="14.4" thickBot="1" x14ac:dyDescent="0.3">
      <c r="A214" s="493" t="s">
        <v>524</v>
      </c>
      <c r="B214" s="557"/>
      <c r="C214" s="494">
        <v>3811</v>
      </c>
      <c r="D214" s="469" t="s">
        <v>86</v>
      </c>
      <c r="E214" s="470">
        <v>5000</v>
      </c>
      <c r="F214" s="470">
        <v>5000</v>
      </c>
      <c r="G214" s="470">
        <v>-5000</v>
      </c>
      <c r="H214" s="470">
        <f>F214+G214</f>
        <v>0</v>
      </c>
      <c r="I214" s="547">
        <f t="shared" si="44"/>
        <v>0</v>
      </c>
    </row>
    <row r="215" spans="1:9" s="142" customFormat="1" ht="16.2" thickTop="1" x14ac:dyDescent="0.3">
      <c r="A215" s="482"/>
      <c r="B215" s="572"/>
      <c r="C215" s="53"/>
      <c r="D215" s="477" t="s">
        <v>218</v>
      </c>
      <c r="E215" s="458"/>
      <c r="F215" s="457"/>
      <c r="G215" s="457"/>
      <c r="H215" s="457"/>
      <c r="I215" s="723">
        <f>AVERAGE(H217/F217*100)</f>
        <v>0</v>
      </c>
    </row>
    <row r="216" spans="1:9" s="260" customFormat="1" ht="13.8" x14ac:dyDescent="0.25">
      <c r="A216" s="482"/>
      <c r="B216" s="572"/>
      <c r="C216" s="53"/>
      <c r="D216" s="476" t="s">
        <v>201</v>
      </c>
      <c r="E216" s="448"/>
      <c r="F216" s="457"/>
      <c r="G216" s="457"/>
      <c r="H216" s="457"/>
      <c r="I216" s="724"/>
    </row>
    <row r="217" spans="1:9" ht="15.6" x14ac:dyDescent="0.3">
      <c r="A217" s="522"/>
      <c r="B217" s="573"/>
      <c r="C217" s="142"/>
      <c r="D217" s="536" t="s">
        <v>468</v>
      </c>
      <c r="E217" s="523">
        <v>20000</v>
      </c>
      <c r="F217" s="521">
        <f>SUM(F218)</f>
        <v>20000</v>
      </c>
      <c r="G217" s="521">
        <f t="shared" ref="G217:H219" si="45">SUM(G218)</f>
        <v>-20000</v>
      </c>
      <c r="H217" s="521">
        <f t="shared" si="45"/>
        <v>0</v>
      </c>
      <c r="I217" s="724"/>
    </row>
    <row r="218" spans="1:9" ht="13.8" x14ac:dyDescent="0.25">
      <c r="A218" s="503" t="s">
        <v>525</v>
      </c>
      <c r="B218" s="556"/>
      <c r="C218" s="438">
        <v>32</v>
      </c>
      <c r="D218" s="450" t="s">
        <v>184</v>
      </c>
      <c r="E218" s="447">
        <v>20000</v>
      </c>
      <c r="F218" s="447">
        <f>SUM(F219)</f>
        <v>20000</v>
      </c>
      <c r="G218" s="447">
        <f t="shared" si="45"/>
        <v>-20000</v>
      </c>
      <c r="H218" s="447">
        <f t="shared" si="45"/>
        <v>0</v>
      </c>
      <c r="I218" s="483">
        <f t="shared" ref="I218:I220" si="46">AVERAGE(H218/F218*100)</f>
        <v>0</v>
      </c>
    </row>
    <row r="219" spans="1:9" ht="13.8" x14ac:dyDescent="0.25">
      <c r="A219" s="441" t="s">
        <v>525</v>
      </c>
      <c r="B219" s="555"/>
      <c r="C219" s="452">
        <v>322</v>
      </c>
      <c r="D219" s="453" t="s">
        <v>53</v>
      </c>
      <c r="E219" s="448">
        <v>20000</v>
      </c>
      <c r="F219" s="448">
        <f>SUM(F220)</f>
        <v>20000</v>
      </c>
      <c r="G219" s="448">
        <f t="shared" si="45"/>
        <v>-20000</v>
      </c>
      <c r="H219" s="448">
        <f t="shared" si="45"/>
        <v>0</v>
      </c>
      <c r="I219" s="483">
        <f t="shared" si="46"/>
        <v>0</v>
      </c>
    </row>
    <row r="220" spans="1:9" s="471" customFormat="1" ht="14.4" thickBot="1" x14ac:dyDescent="0.3">
      <c r="A220" s="493" t="s">
        <v>525</v>
      </c>
      <c r="B220" s="557"/>
      <c r="C220" s="468">
        <v>3227</v>
      </c>
      <c r="D220" s="469" t="s">
        <v>425</v>
      </c>
      <c r="E220" s="470">
        <v>20000</v>
      </c>
      <c r="F220" s="470">
        <v>20000</v>
      </c>
      <c r="G220" s="470">
        <v>-20000</v>
      </c>
      <c r="H220" s="470">
        <f>F220+G220</f>
        <v>0</v>
      </c>
      <c r="I220" s="547">
        <f t="shared" si="46"/>
        <v>0</v>
      </c>
    </row>
    <row r="221" spans="1:9" s="142" customFormat="1" ht="16.2" thickTop="1" x14ac:dyDescent="0.3">
      <c r="A221" s="482"/>
      <c r="B221" s="572"/>
      <c r="C221" s="53"/>
      <c r="D221" s="477" t="s">
        <v>218</v>
      </c>
      <c r="E221" s="458"/>
      <c r="F221" s="457"/>
      <c r="G221" s="457"/>
      <c r="H221" s="457"/>
      <c r="I221" s="491"/>
    </row>
    <row r="222" spans="1:9" s="142" customFormat="1" ht="15.6" x14ac:dyDescent="0.3">
      <c r="A222" s="482"/>
      <c r="B222" s="572"/>
      <c r="C222" s="53"/>
      <c r="D222" s="476" t="s">
        <v>527</v>
      </c>
      <c r="E222" s="448"/>
      <c r="F222" s="457"/>
      <c r="G222" s="457"/>
      <c r="H222" s="457"/>
      <c r="I222" s="491"/>
    </row>
    <row r="223" spans="1:9" s="29" customFormat="1" ht="15.6" x14ac:dyDescent="0.3">
      <c r="A223" s="522"/>
      <c r="B223" s="573"/>
      <c r="C223" s="142"/>
      <c r="D223" s="734" t="s">
        <v>563</v>
      </c>
      <c r="E223" s="523"/>
      <c r="F223" s="526"/>
      <c r="G223" s="526"/>
      <c r="H223" s="526"/>
      <c r="I223" s="529"/>
    </row>
    <row r="224" spans="1:9" ht="15.6" x14ac:dyDescent="0.3">
      <c r="A224" s="522"/>
      <c r="B224" s="573"/>
      <c r="C224" s="142"/>
      <c r="D224" s="735"/>
      <c r="E224" s="523">
        <v>45000</v>
      </c>
      <c r="F224" s="521">
        <f t="shared" ref="F224:H225" si="47">SUM(F225)</f>
        <v>25000</v>
      </c>
      <c r="G224" s="521">
        <f t="shared" si="47"/>
        <v>-14500</v>
      </c>
      <c r="H224" s="521">
        <f t="shared" si="47"/>
        <v>10500</v>
      </c>
      <c r="I224" s="483">
        <f t="shared" ref="I224:I228" si="48">AVERAGE(H224/F224*100)</f>
        <v>42</v>
      </c>
    </row>
    <row r="225" spans="1:9" ht="13.8" x14ac:dyDescent="0.25">
      <c r="A225" s="503" t="s">
        <v>526</v>
      </c>
      <c r="B225" s="556"/>
      <c r="C225" s="438">
        <v>32</v>
      </c>
      <c r="D225" s="450" t="s">
        <v>184</v>
      </c>
      <c r="E225" s="447">
        <v>45000</v>
      </c>
      <c r="F225" s="447">
        <f t="shared" si="47"/>
        <v>25000</v>
      </c>
      <c r="G225" s="447">
        <f t="shared" si="47"/>
        <v>-14500</v>
      </c>
      <c r="H225" s="447">
        <f t="shared" si="47"/>
        <v>10500</v>
      </c>
      <c r="I225" s="483">
        <f t="shared" si="48"/>
        <v>42</v>
      </c>
    </row>
    <row r="226" spans="1:9" ht="13.8" x14ac:dyDescent="0.25">
      <c r="A226" s="441" t="s">
        <v>526</v>
      </c>
      <c r="B226" s="555"/>
      <c r="C226" s="452">
        <v>323</v>
      </c>
      <c r="D226" s="453" t="s">
        <v>119</v>
      </c>
      <c r="E226" s="448">
        <v>45000</v>
      </c>
      <c r="F226" s="448">
        <f>SUM(F227:F228)</f>
        <v>25000</v>
      </c>
      <c r="G226" s="448">
        <f>SUM(G227:G228)</f>
        <v>-14500</v>
      </c>
      <c r="H226" s="448">
        <f>SUM(H227:H228)</f>
        <v>10500</v>
      </c>
      <c r="I226" s="483">
        <f t="shared" si="48"/>
        <v>42</v>
      </c>
    </row>
    <row r="227" spans="1:9" s="506" customFormat="1" ht="17.399999999999999" x14ac:dyDescent="0.3">
      <c r="A227" s="441" t="s">
        <v>526</v>
      </c>
      <c r="B227" s="555"/>
      <c r="C227" s="452">
        <v>3237</v>
      </c>
      <c r="D227" s="453" t="s">
        <v>63</v>
      </c>
      <c r="E227" s="448">
        <v>15000</v>
      </c>
      <c r="F227" s="448">
        <v>15000</v>
      </c>
      <c r="G227" s="448">
        <v>-4500</v>
      </c>
      <c r="H227" s="448">
        <f>F227+G227</f>
        <v>10500</v>
      </c>
      <c r="I227" s="483">
        <f t="shared" si="48"/>
        <v>70</v>
      </c>
    </row>
    <row r="228" spans="1:9" ht="14.4" thickBot="1" x14ac:dyDescent="0.3">
      <c r="A228" s="441" t="s">
        <v>526</v>
      </c>
      <c r="B228" s="558"/>
      <c r="C228" s="480">
        <v>3237</v>
      </c>
      <c r="D228" s="455" t="s">
        <v>225</v>
      </c>
      <c r="E228" s="446">
        <v>30000</v>
      </c>
      <c r="F228" s="446">
        <v>10000</v>
      </c>
      <c r="G228" s="446">
        <v>-10000</v>
      </c>
      <c r="H228" s="448">
        <f>F228+G228</f>
        <v>0</v>
      </c>
      <c r="I228" s="483">
        <f t="shared" si="48"/>
        <v>0</v>
      </c>
    </row>
    <row r="229" spans="1:9" ht="18" thickBot="1" x14ac:dyDescent="0.35">
      <c r="A229" s="731" t="s">
        <v>499</v>
      </c>
      <c r="B229" s="732"/>
      <c r="C229" s="732"/>
      <c r="D229" s="733"/>
      <c r="E229" s="505">
        <v>5000</v>
      </c>
      <c r="F229" s="505">
        <f>SUM(F232)</f>
        <v>5000</v>
      </c>
      <c r="G229" s="505">
        <f>SUM(G232)</f>
        <v>-5000</v>
      </c>
      <c r="H229" s="505">
        <f>SUM(H232)</f>
        <v>0</v>
      </c>
      <c r="I229" s="509">
        <f>AVERAGE(H229/F229*100)</f>
        <v>0</v>
      </c>
    </row>
    <row r="230" spans="1:9" s="142" customFormat="1" ht="15.6" x14ac:dyDescent="0.3">
      <c r="A230" s="482"/>
      <c r="B230" s="53"/>
      <c r="C230" s="53"/>
      <c r="D230" s="477" t="s">
        <v>182</v>
      </c>
      <c r="E230" s="458"/>
      <c r="F230" s="457"/>
      <c r="G230" s="457"/>
      <c r="H230" s="457"/>
      <c r="I230" s="723">
        <f>AVERAGE(H232/F232*100)</f>
        <v>0</v>
      </c>
    </row>
    <row r="231" spans="1:9" s="29" customFormat="1" ht="13.8" x14ac:dyDescent="0.25">
      <c r="A231" s="482"/>
      <c r="B231" s="53"/>
      <c r="C231" s="53"/>
      <c r="D231" s="477" t="s">
        <v>201</v>
      </c>
      <c r="E231" s="448"/>
      <c r="F231" s="457"/>
      <c r="G231" s="457"/>
      <c r="H231" s="457"/>
      <c r="I231" s="724"/>
    </row>
    <row r="232" spans="1:9" ht="15.6" x14ac:dyDescent="0.3">
      <c r="A232" s="522"/>
      <c r="B232" s="142"/>
      <c r="C232" s="142"/>
      <c r="D232" s="527" t="s">
        <v>469</v>
      </c>
      <c r="E232" s="523">
        <v>5000</v>
      </c>
      <c r="F232" s="521">
        <f>SUM(F233)</f>
        <v>5000</v>
      </c>
      <c r="G232" s="521">
        <f t="shared" ref="G232:H234" si="49">SUM(G233)</f>
        <v>-5000</v>
      </c>
      <c r="H232" s="521">
        <f t="shared" si="49"/>
        <v>0</v>
      </c>
      <c r="I232" s="724"/>
    </row>
    <row r="233" spans="1:9" ht="13.8" x14ac:dyDescent="0.25">
      <c r="A233" s="503" t="s">
        <v>528</v>
      </c>
      <c r="B233" s="504"/>
      <c r="C233" s="463">
        <v>36</v>
      </c>
      <c r="D233" s="450" t="s">
        <v>222</v>
      </c>
      <c r="E233" s="447">
        <v>5000</v>
      </c>
      <c r="F233" s="447">
        <f>SUM(F234)</f>
        <v>5000</v>
      </c>
      <c r="G233" s="447">
        <f t="shared" si="49"/>
        <v>-5000</v>
      </c>
      <c r="H233" s="447">
        <f t="shared" si="49"/>
        <v>0</v>
      </c>
      <c r="I233" s="483">
        <f t="shared" ref="I233:I235" si="50">AVERAGE(H233/F233*100)</f>
        <v>0</v>
      </c>
    </row>
    <row r="234" spans="1:9" s="506" customFormat="1" ht="17.399999999999999" x14ac:dyDescent="0.3">
      <c r="A234" s="441" t="s">
        <v>528</v>
      </c>
      <c r="B234" s="462"/>
      <c r="C234" s="461">
        <v>363</v>
      </c>
      <c r="D234" s="453" t="s">
        <v>140</v>
      </c>
      <c r="E234" s="448">
        <v>5000</v>
      </c>
      <c r="F234" s="448">
        <f>SUM(F235)</f>
        <v>5000</v>
      </c>
      <c r="G234" s="448">
        <f t="shared" si="49"/>
        <v>-5000</v>
      </c>
      <c r="H234" s="448">
        <f t="shared" si="49"/>
        <v>0</v>
      </c>
      <c r="I234" s="483">
        <f t="shared" si="50"/>
        <v>0</v>
      </c>
    </row>
    <row r="235" spans="1:9" ht="14.4" thickBot="1" x14ac:dyDescent="0.3">
      <c r="A235" s="441" t="s">
        <v>528</v>
      </c>
      <c r="B235" s="558"/>
      <c r="C235" s="479">
        <v>3631</v>
      </c>
      <c r="D235" s="455" t="s">
        <v>426</v>
      </c>
      <c r="E235" s="446">
        <v>5000</v>
      </c>
      <c r="F235" s="446">
        <v>5000</v>
      </c>
      <c r="G235" s="446">
        <v>-5000</v>
      </c>
      <c r="H235" s="448">
        <f>F235+G235</f>
        <v>0</v>
      </c>
      <c r="I235" s="483">
        <f t="shared" si="50"/>
        <v>0</v>
      </c>
    </row>
    <row r="236" spans="1:9" ht="18" thickBot="1" x14ac:dyDescent="0.35">
      <c r="A236" s="731" t="s">
        <v>500</v>
      </c>
      <c r="B236" s="732"/>
      <c r="C236" s="732"/>
      <c r="D236" s="733"/>
      <c r="E236" s="505">
        <v>200000</v>
      </c>
      <c r="F236" s="505">
        <f>SUM(F239)</f>
        <v>550000</v>
      </c>
      <c r="G236" s="505">
        <f>SUM(G239)</f>
        <v>0</v>
      </c>
      <c r="H236" s="505">
        <f>SUM(H239)</f>
        <v>550000</v>
      </c>
      <c r="I236" s="509">
        <f>AVERAGE(H236/F236*100)</f>
        <v>100</v>
      </c>
    </row>
    <row r="237" spans="1:9" s="142" customFormat="1" ht="15.6" x14ac:dyDescent="0.3">
      <c r="A237" s="482"/>
      <c r="B237" s="53"/>
      <c r="C237" s="53"/>
      <c r="D237" s="477" t="s">
        <v>470</v>
      </c>
      <c r="E237" s="458">
        <v>200000</v>
      </c>
      <c r="F237" s="457"/>
      <c r="G237" s="457"/>
      <c r="H237" s="457"/>
      <c r="I237" s="491"/>
    </row>
    <row r="238" spans="1:9" s="29" customFormat="1" ht="13.8" x14ac:dyDescent="0.25">
      <c r="A238" s="482"/>
      <c r="B238" s="53"/>
      <c r="C238" s="53"/>
      <c r="D238" s="477" t="s">
        <v>201</v>
      </c>
      <c r="E238" s="448">
        <v>200000</v>
      </c>
      <c r="F238" s="457"/>
      <c r="G238" s="457"/>
      <c r="H238" s="457"/>
      <c r="I238" s="491"/>
    </row>
    <row r="239" spans="1:9" ht="15.6" x14ac:dyDescent="0.3">
      <c r="A239" s="522"/>
      <c r="B239" s="142"/>
      <c r="C239" s="142"/>
      <c r="D239" s="527" t="s">
        <v>564</v>
      </c>
      <c r="E239" s="523">
        <v>200000</v>
      </c>
      <c r="F239" s="521">
        <f>SUM(F240)</f>
        <v>550000</v>
      </c>
      <c r="G239" s="521">
        <f t="shared" ref="G239:H241" si="51">SUM(G240)</f>
        <v>0</v>
      </c>
      <c r="H239" s="521">
        <f t="shared" si="51"/>
        <v>550000</v>
      </c>
      <c r="I239" s="483">
        <f t="shared" ref="I239:I242" si="52">AVERAGE(H239/F239*100)</f>
        <v>100</v>
      </c>
    </row>
    <row r="240" spans="1:9" ht="13.8" x14ac:dyDescent="0.25">
      <c r="A240" s="443" t="s">
        <v>529</v>
      </c>
      <c r="B240" s="449"/>
      <c r="C240" s="438">
        <v>38</v>
      </c>
      <c r="D240" s="450" t="s">
        <v>81</v>
      </c>
      <c r="E240" s="447">
        <v>200000</v>
      </c>
      <c r="F240" s="447">
        <f>SUM(F241)</f>
        <v>550000</v>
      </c>
      <c r="G240" s="447">
        <f t="shared" si="51"/>
        <v>0</v>
      </c>
      <c r="H240" s="447">
        <f t="shared" si="51"/>
        <v>550000</v>
      </c>
      <c r="I240" s="483">
        <f t="shared" si="52"/>
        <v>100</v>
      </c>
    </row>
    <row r="241" spans="1:9" s="506" customFormat="1" ht="17.399999999999999" x14ac:dyDescent="0.3">
      <c r="A241" s="439" t="s">
        <v>529</v>
      </c>
      <c r="B241" s="451"/>
      <c r="C241" s="452">
        <v>381</v>
      </c>
      <c r="D241" s="453" t="s">
        <v>38</v>
      </c>
      <c r="E241" s="448">
        <v>200000</v>
      </c>
      <c r="F241" s="448">
        <f>SUM(F242)</f>
        <v>550000</v>
      </c>
      <c r="G241" s="448">
        <f t="shared" si="51"/>
        <v>0</v>
      </c>
      <c r="H241" s="448">
        <f t="shared" si="51"/>
        <v>550000</v>
      </c>
      <c r="I241" s="483">
        <f t="shared" si="52"/>
        <v>100</v>
      </c>
    </row>
    <row r="242" spans="1:9" ht="14.4" thickBot="1" x14ac:dyDescent="0.3">
      <c r="A242" s="439" t="s">
        <v>529</v>
      </c>
      <c r="B242" s="558"/>
      <c r="C242" s="480">
        <v>3811</v>
      </c>
      <c r="D242" s="455" t="s">
        <v>85</v>
      </c>
      <c r="E242" s="446">
        <v>200000</v>
      </c>
      <c r="F242" s="446">
        <v>550000</v>
      </c>
      <c r="G242" s="446">
        <v>0</v>
      </c>
      <c r="H242" s="448">
        <f>F242+G242</f>
        <v>550000</v>
      </c>
      <c r="I242" s="483">
        <f t="shared" si="52"/>
        <v>100</v>
      </c>
    </row>
    <row r="243" spans="1:9" ht="18" thickBot="1" x14ac:dyDescent="0.35">
      <c r="A243" s="731" t="s">
        <v>501</v>
      </c>
      <c r="B243" s="732"/>
      <c r="C243" s="732"/>
      <c r="D243" s="733"/>
      <c r="E243" s="505">
        <f>SUM(E246+E252)</f>
        <v>45000</v>
      </c>
      <c r="F243" s="505">
        <f>SUM(F246+F252)</f>
        <v>87000</v>
      </c>
      <c r="G243" s="505">
        <f>SUM(G246+G252)</f>
        <v>-57000</v>
      </c>
      <c r="H243" s="505">
        <f>SUM(H246+H252)</f>
        <v>30000</v>
      </c>
      <c r="I243" s="509">
        <f>AVERAGE(H243/F243*100)</f>
        <v>34.482758620689658</v>
      </c>
    </row>
    <row r="244" spans="1:9" s="142" customFormat="1" ht="15.6" x14ac:dyDescent="0.3">
      <c r="A244" s="482"/>
      <c r="B244" s="53"/>
      <c r="C244" s="53"/>
      <c r="D244" s="477" t="s">
        <v>231</v>
      </c>
      <c r="E244" s="458"/>
      <c r="F244" s="457"/>
      <c r="G244" s="457"/>
      <c r="H244" s="457"/>
      <c r="I244" s="723">
        <f>AVERAGE(H246/F246*100)</f>
        <v>100</v>
      </c>
    </row>
    <row r="245" spans="1:9" s="29" customFormat="1" ht="13.8" x14ac:dyDescent="0.25">
      <c r="A245" s="482"/>
      <c r="B245" s="53"/>
      <c r="C245" s="53"/>
      <c r="D245" s="476" t="s">
        <v>213</v>
      </c>
      <c r="E245" s="448"/>
      <c r="F245" s="457"/>
      <c r="G245" s="457"/>
      <c r="H245" s="457"/>
      <c r="I245" s="724"/>
    </row>
    <row r="246" spans="1:9" ht="15.6" x14ac:dyDescent="0.3">
      <c r="A246" s="522"/>
      <c r="B246" s="142"/>
      <c r="C246" s="142"/>
      <c r="D246" s="527" t="s">
        <v>472</v>
      </c>
      <c r="E246" s="523">
        <v>20000</v>
      </c>
      <c r="F246" s="521">
        <f>SUM(F247)</f>
        <v>20000</v>
      </c>
      <c r="G246" s="521">
        <f t="shared" ref="G246:H248" si="53">SUM(G247)</f>
        <v>0</v>
      </c>
      <c r="H246" s="521">
        <f t="shared" si="53"/>
        <v>20000</v>
      </c>
      <c r="I246" s="724"/>
    </row>
    <row r="247" spans="1:9" ht="13.8" x14ac:dyDescent="0.25">
      <c r="A247" s="443" t="s">
        <v>530</v>
      </c>
      <c r="B247" s="449"/>
      <c r="C247" s="438">
        <v>38</v>
      </c>
      <c r="D247" s="450" t="s">
        <v>81</v>
      </c>
      <c r="E247" s="447">
        <v>20000</v>
      </c>
      <c r="F247" s="447">
        <f>SUM(F248)</f>
        <v>20000</v>
      </c>
      <c r="G247" s="447">
        <f t="shared" si="53"/>
        <v>0</v>
      </c>
      <c r="H247" s="447">
        <f t="shared" si="53"/>
        <v>20000</v>
      </c>
      <c r="I247" s="483">
        <f t="shared" ref="I247:I249" si="54">AVERAGE(H247/F247*100)</f>
        <v>100</v>
      </c>
    </row>
    <row r="248" spans="1:9" ht="13.8" x14ac:dyDescent="0.25">
      <c r="A248" s="439" t="s">
        <v>530</v>
      </c>
      <c r="B248" s="555"/>
      <c r="C248" s="452">
        <v>381</v>
      </c>
      <c r="D248" s="453" t="s">
        <v>38</v>
      </c>
      <c r="E248" s="448">
        <v>20000</v>
      </c>
      <c r="F248" s="448">
        <f>SUM(F249)</f>
        <v>20000</v>
      </c>
      <c r="G248" s="448">
        <f t="shared" si="53"/>
        <v>0</v>
      </c>
      <c r="H248" s="448">
        <f t="shared" si="53"/>
        <v>20000</v>
      </c>
      <c r="I248" s="483">
        <f t="shared" si="54"/>
        <v>100</v>
      </c>
    </row>
    <row r="249" spans="1:9" s="471" customFormat="1" ht="14.4" thickBot="1" x14ac:dyDescent="0.3">
      <c r="A249" s="488" t="s">
        <v>530</v>
      </c>
      <c r="B249" s="557"/>
      <c r="C249" s="468">
        <v>3811</v>
      </c>
      <c r="D249" s="469" t="s">
        <v>86</v>
      </c>
      <c r="E249" s="470">
        <v>20000</v>
      </c>
      <c r="F249" s="470">
        <v>20000</v>
      </c>
      <c r="G249" s="470">
        <v>0</v>
      </c>
      <c r="H249" s="470">
        <f>F249+G249</f>
        <v>20000</v>
      </c>
      <c r="I249" s="547">
        <f t="shared" si="54"/>
        <v>100</v>
      </c>
    </row>
    <row r="250" spans="1:9" s="142" customFormat="1" ht="16.2" thickTop="1" x14ac:dyDescent="0.3">
      <c r="A250" s="482"/>
      <c r="B250" s="570"/>
      <c r="C250" s="53"/>
      <c r="D250" s="477" t="s">
        <v>231</v>
      </c>
      <c r="E250" s="458"/>
      <c r="F250" s="457"/>
      <c r="G250" s="457"/>
      <c r="H250" s="457"/>
      <c r="I250" s="723">
        <f>AVERAGE(H252/F252*100)</f>
        <v>14.925373134328357</v>
      </c>
    </row>
    <row r="251" spans="1:9" s="29" customFormat="1" ht="13.8" x14ac:dyDescent="0.25">
      <c r="A251" s="482"/>
      <c r="B251" s="570"/>
      <c r="C251" s="53"/>
      <c r="D251" s="476" t="s">
        <v>234</v>
      </c>
      <c r="E251" s="448"/>
      <c r="F251" s="457"/>
      <c r="G251" s="457"/>
      <c r="H251" s="457"/>
      <c r="I251" s="724"/>
    </row>
    <row r="252" spans="1:9" ht="15.6" x14ac:dyDescent="0.3">
      <c r="A252" s="522"/>
      <c r="B252" s="568"/>
      <c r="C252" s="142"/>
      <c r="D252" s="527" t="s">
        <v>471</v>
      </c>
      <c r="E252" s="523">
        <v>25000</v>
      </c>
      <c r="F252" s="521">
        <f>SUM(F253)</f>
        <v>67000</v>
      </c>
      <c r="G252" s="521">
        <f>SUM(G253)</f>
        <v>-57000</v>
      </c>
      <c r="H252" s="521">
        <f>SUM(H253)</f>
        <v>10000</v>
      </c>
      <c r="I252" s="724"/>
    </row>
    <row r="253" spans="1:9" ht="13.8" x14ac:dyDescent="0.25">
      <c r="A253" s="443" t="s">
        <v>531</v>
      </c>
      <c r="B253" s="556"/>
      <c r="C253" s="438">
        <v>32</v>
      </c>
      <c r="D253" s="450" t="s">
        <v>184</v>
      </c>
      <c r="E253" s="447">
        <v>25000</v>
      </c>
      <c r="F253" s="447">
        <f>SUM(F254+F257)</f>
        <v>67000</v>
      </c>
      <c r="G253" s="447">
        <f>SUM(G254+G257)</f>
        <v>-57000</v>
      </c>
      <c r="H253" s="447">
        <f>SUM(H254+H257)</f>
        <v>10000</v>
      </c>
      <c r="I253" s="483">
        <f t="shared" ref="I253:I259" si="55">AVERAGE(H253/F253*100)</f>
        <v>14.925373134328357</v>
      </c>
    </row>
    <row r="254" spans="1:9" ht="13.8" x14ac:dyDescent="0.25">
      <c r="A254" s="439" t="s">
        <v>531</v>
      </c>
      <c r="B254" s="555"/>
      <c r="C254" s="452">
        <v>323</v>
      </c>
      <c r="D254" s="453" t="s">
        <v>57</v>
      </c>
      <c r="E254" s="448">
        <v>8000</v>
      </c>
      <c r="F254" s="448">
        <f>SUM(F255:F256)</f>
        <v>55000</v>
      </c>
      <c r="G254" s="448">
        <f>SUM(G255:G256)</f>
        <v>-52500</v>
      </c>
      <c r="H254" s="448">
        <f>SUM(H255:H256)</f>
        <v>2500</v>
      </c>
      <c r="I254" s="483">
        <f t="shared" si="55"/>
        <v>4.5454545454545459</v>
      </c>
    </row>
    <row r="255" spans="1:9" ht="13.8" x14ac:dyDescent="0.25">
      <c r="A255" s="439" t="s">
        <v>531</v>
      </c>
      <c r="B255" s="555"/>
      <c r="C255" s="452">
        <v>3233</v>
      </c>
      <c r="D255" s="453" t="s">
        <v>60</v>
      </c>
      <c r="E255" s="448">
        <v>5000</v>
      </c>
      <c r="F255" s="448">
        <v>5000</v>
      </c>
      <c r="G255" s="448">
        <v>-5000</v>
      </c>
      <c r="H255" s="448">
        <f>F255+G255</f>
        <v>0</v>
      </c>
      <c r="I255" s="483">
        <f t="shared" si="55"/>
        <v>0</v>
      </c>
    </row>
    <row r="256" spans="1:9" ht="13.8" x14ac:dyDescent="0.25">
      <c r="A256" s="439" t="s">
        <v>531</v>
      </c>
      <c r="B256" s="555"/>
      <c r="C256" s="452">
        <v>3239</v>
      </c>
      <c r="D256" s="453" t="s">
        <v>65</v>
      </c>
      <c r="E256" s="448">
        <v>3000</v>
      </c>
      <c r="F256" s="448">
        <v>50000</v>
      </c>
      <c r="G256" s="448">
        <v>-47500</v>
      </c>
      <c r="H256" s="448">
        <f>F256+G256</f>
        <v>2500</v>
      </c>
      <c r="I256" s="483">
        <f t="shared" si="55"/>
        <v>5</v>
      </c>
    </row>
    <row r="257" spans="1:9" ht="13.8" x14ac:dyDescent="0.25">
      <c r="A257" s="439" t="s">
        <v>531</v>
      </c>
      <c r="B257" s="555"/>
      <c r="C257" s="452">
        <v>329</v>
      </c>
      <c r="D257" s="453" t="s">
        <v>66</v>
      </c>
      <c r="E257" s="448">
        <v>17000</v>
      </c>
      <c r="F257" s="448">
        <f>SUM(F258:F259)</f>
        <v>12000</v>
      </c>
      <c r="G257" s="448">
        <f>SUM(G258:G259)</f>
        <v>-4500</v>
      </c>
      <c r="H257" s="448">
        <f>SUM(H258:H259)</f>
        <v>7500</v>
      </c>
      <c r="I257" s="483">
        <f t="shared" si="55"/>
        <v>62.5</v>
      </c>
    </row>
    <row r="258" spans="1:9" s="549" customFormat="1" ht="13.8" x14ac:dyDescent="0.25">
      <c r="A258" s="439" t="s">
        <v>531</v>
      </c>
      <c r="B258" s="555"/>
      <c r="C258" s="452">
        <v>3293</v>
      </c>
      <c r="D258" s="453" t="s">
        <v>69</v>
      </c>
      <c r="E258" s="448">
        <v>15000</v>
      </c>
      <c r="F258" s="448">
        <v>10000</v>
      </c>
      <c r="G258" s="448">
        <v>-3500</v>
      </c>
      <c r="H258" s="448">
        <f>F258+G258</f>
        <v>6500</v>
      </c>
      <c r="I258" s="483">
        <f t="shared" si="55"/>
        <v>65</v>
      </c>
    </row>
    <row r="259" spans="1:9" ht="14.4" thickBot="1" x14ac:dyDescent="0.3">
      <c r="A259" s="439" t="s">
        <v>531</v>
      </c>
      <c r="B259" s="558"/>
      <c r="C259" s="480">
        <v>3299</v>
      </c>
      <c r="D259" s="455" t="s">
        <v>235</v>
      </c>
      <c r="E259" s="446">
        <v>2000</v>
      </c>
      <c r="F259" s="446">
        <v>2000</v>
      </c>
      <c r="G259" s="446">
        <v>-1000</v>
      </c>
      <c r="H259" s="448">
        <f>F259+G259</f>
        <v>1000</v>
      </c>
      <c r="I259" s="483">
        <f t="shared" si="55"/>
        <v>50</v>
      </c>
    </row>
    <row r="260" spans="1:9" ht="18" thickBot="1" x14ac:dyDescent="0.35">
      <c r="A260" s="731" t="s">
        <v>502</v>
      </c>
      <c r="B260" s="732"/>
      <c r="C260" s="732"/>
      <c r="D260" s="733"/>
      <c r="E260" s="505">
        <v>70000</v>
      </c>
      <c r="F260" s="505">
        <f>SUM(F263)</f>
        <v>45000</v>
      </c>
      <c r="G260" s="505">
        <f>SUM(G263)</f>
        <v>69000</v>
      </c>
      <c r="H260" s="505">
        <f>SUM(H263)</f>
        <v>114000</v>
      </c>
      <c r="I260" s="509">
        <f>AVERAGE(H260/F260*100)</f>
        <v>253.33333333333331</v>
      </c>
    </row>
    <row r="261" spans="1:9" s="142" customFormat="1" ht="15.6" x14ac:dyDescent="0.3">
      <c r="A261" s="482"/>
      <c r="B261" s="53"/>
      <c r="C261" s="53"/>
      <c r="D261" s="477" t="s">
        <v>238</v>
      </c>
      <c r="E261" s="458"/>
      <c r="F261" s="457"/>
      <c r="G261" s="457"/>
      <c r="H261" s="457"/>
      <c r="I261" s="723">
        <f>AVERAGE(H263/F263*100)</f>
        <v>253.33333333333331</v>
      </c>
    </row>
    <row r="262" spans="1:9" s="260" customFormat="1" ht="13.8" x14ac:dyDescent="0.25">
      <c r="A262" s="482"/>
      <c r="B262" s="53"/>
      <c r="C262" s="53"/>
      <c r="D262" s="478" t="s">
        <v>213</v>
      </c>
      <c r="E262" s="448"/>
      <c r="F262" s="457"/>
      <c r="G262" s="457"/>
      <c r="H262" s="457"/>
      <c r="I262" s="724"/>
    </row>
    <row r="263" spans="1:9" ht="15.6" x14ac:dyDescent="0.3">
      <c r="A263" s="522"/>
      <c r="B263" s="142"/>
      <c r="C263" s="142"/>
      <c r="D263" s="527" t="s">
        <v>474</v>
      </c>
      <c r="E263" s="523">
        <v>70000</v>
      </c>
      <c r="F263" s="521">
        <f>SUM(F264)</f>
        <v>45000</v>
      </c>
      <c r="G263" s="521">
        <f>SUM(G264)</f>
        <v>69000</v>
      </c>
      <c r="H263" s="521">
        <f>SUM(H264)</f>
        <v>114000</v>
      </c>
      <c r="I263" s="724"/>
    </row>
    <row r="264" spans="1:9" ht="13.8" x14ac:dyDescent="0.25">
      <c r="A264" s="443" t="s">
        <v>532</v>
      </c>
      <c r="B264" s="556"/>
      <c r="C264" s="438">
        <v>38</v>
      </c>
      <c r="D264" s="450" t="s">
        <v>81</v>
      </c>
      <c r="E264" s="447">
        <v>70000</v>
      </c>
      <c r="F264" s="447">
        <f>SUM(F265+F267)</f>
        <v>45000</v>
      </c>
      <c r="G264" s="447">
        <f>SUM(G265+G267)</f>
        <v>69000</v>
      </c>
      <c r="H264" s="447">
        <f>SUM(H265+H267)</f>
        <v>114000</v>
      </c>
      <c r="I264" s="483">
        <f t="shared" ref="I264:I268" si="56">AVERAGE(H264/F264*100)</f>
        <v>253.33333333333331</v>
      </c>
    </row>
    <row r="265" spans="1:9" ht="13.8" x14ac:dyDescent="0.25">
      <c r="A265" s="439" t="s">
        <v>532</v>
      </c>
      <c r="B265" s="555"/>
      <c r="C265" s="452">
        <v>381</v>
      </c>
      <c r="D265" s="453" t="s">
        <v>38</v>
      </c>
      <c r="E265" s="448">
        <v>50000</v>
      </c>
      <c r="F265" s="448">
        <f>SUM(F266)</f>
        <v>20000</v>
      </c>
      <c r="G265" s="448">
        <f>SUM(G266)</f>
        <v>13000</v>
      </c>
      <c r="H265" s="448">
        <f>SUM(H266)</f>
        <v>33000</v>
      </c>
      <c r="I265" s="483">
        <f t="shared" si="56"/>
        <v>165</v>
      </c>
    </row>
    <row r="266" spans="1:9" ht="13.8" x14ac:dyDescent="0.25">
      <c r="A266" s="439" t="s">
        <v>532</v>
      </c>
      <c r="B266" s="555"/>
      <c r="C266" s="452">
        <v>3811</v>
      </c>
      <c r="D266" s="453" t="s">
        <v>83</v>
      </c>
      <c r="E266" s="448">
        <v>50000</v>
      </c>
      <c r="F266" s="448">
        <v>20000</v>
      </c>
      <c r="G266" s="448">
        <v>13000</v>
      </c>
      <c r="H266" s="448">
        <f>F266+G266</f>
        <v>33000</v>
      </c>
      <c r="I266" s="483">
        <f t="shared" si="56"/>
        <v>165</v>
      </c>
    </row>
    <row r="267" spans="1:9" s="549" customFormat="1" ht="13.8" x14ac:dyDescent="0.25">
      <c r="A267" s="439" t="s">
        <v>532</v>
      </c>
      <c r="B267" s="555"/>
      <c r="C267" s="452">
        <v>382</v>
      </c>
      <c r="D267" s="453" t="s">
        <v>39</v>
      </c>
      <c r="E267" s="448">
        <v>20000</v>
      </c>
      <c r="F267" s="448">
        <f>SUM(F268)</f>
        <v>25000</v>
      </c>
      <c r="G267" s="448">
        <f>SUM(G268)</f>
        <v>56000</v>
      </c>
      <c r="H267" s="448">
        <f>SUM(H268)</f>
        <v>81000</v>
      </c>
      <c r="I267" s="483">
        <f t="shared" si="56"/>
        <v>324</v>
      </c>
    </row>
    <row r="268" spans="1:9" ht="14.4" thickBot="1" x14ac:dyDescent="0.3">
      <c r="A268" s="439" t="s">
        <v>532</v>
      </c>
      <c r="B268" s="558"/>
      <c r="C268" s="480">
        <v>3821</v>
      </c>
      <c r="D268" s="455" t="s">
        <v>239</v>
      </c>
      <c r="E268" s="446">
        <v>20000</v>
      </c>
      <c r="F268" s="446">
        <v>25000</v>
      </c>
      <c r="G268" s="446">
        <v>56000</v>
      </c>
      <c r="H268" s="448">
        <f>F268+G268</f>
        <v>81000</v>
      </c>
      <c r="I268" s="483">
        <f t="shared" si="56"/>
        <v>324</v>
      </c>
    </row>
    <row r="269" spans="1:9" ht="18" thickBot="1" x14ac:dyDescent="0.35">
      <c r="A269" s="731" t="s">
        <v>507</v>
      </c>
      <c r="B269" s="732"/>
      <c r="C269" s="732"/>
      <c r="D269" s="733"/>
      <c r="E269" s="505">
        <f>SUM(E272+E278)</f>
        <v>19000</v>
      </c>
      <c r="F269" s="505">
        <f>SUM(F272+F278)</f>
        <v>28000</v>
      </c>
      <c r="G269" s="505">
        <f>SUM(G272+G278)</f>
        <v>5000</v>
      </c>
      <c r="H269" s="505">
        <f>SUM(H272+H278)</f>
        <v>33000</v>
      </c>
      <c r="I269" s="509">
        <f>AVERAGE(H269/F269*100)</f>
        <v>117.85714285714286</v>
      </c>
    </row>
    <row r="270" spans="1:9" s="142" customFormat="1" ht="15.6" x14ac:dyDescent="0.3">
      <c r="A270" s="482"/>
      <c r="B270" s="53"/>
      <c r="C270" s="53"/>
      <c r="D270" s="477" t="s">
        <v>182</v>
      </c>
      <c r="E270" s="458"/>
      <c r="F270" s="457"/>
      <c r="G270" s="457"/>
      <c r="H270" s="457"/>
      <c r="I270" s="723">
        <f>AVERAGE(H272/F272*100)</f>
        <v>100</v>
      </c>
    </row>
    <row r="271" spans="1:9" s="29" customFormat="1" ht="13.8" x14ac:dyDescent="0.25">
      <c r="A271" s="482"/>
      <c r="B271" s="53"/>
      <c r="C271" s="53"/>
      <c r="D271" s="476" t="s">
        <v>201</v>
      </c>
      <c r="E271" s="448"/>
      <c r="F271" s="457"/>
      <c r="G271" s="457"/>
      <c r="H271" s="457"/>
      <c r="I271" s="724"/>
    </row>
    <row r="272" spans="1:9" ht="15.6" x14ac:dyDescent="0.3">
      <c r="A272" s="522"/>
      <c r="B272" s="142"/>
      <c r="C272" s="142"/>
      <c r="D272" s="519" t="s">
        <v>473</v>
      </c>
      <c r="E272" s="523">
        <v>13000</v>
      </c>
      <c r="F272" s="521">
        <f>SUM(F273)</f>
        <v>13000</v>
      </c>
      <c r="G272" s="521">
        <f t="shared" ref="G272:H274" si="57">SUM(G273)</f>
        <v>0</v>
      </c>
      <c r="H272" s="521">
        <f t="shared" si="57"/>
        <v>13000</v>
      </c>
      <c r="I272" s="724"/>
    </row>
    <row r="273" spans="1:9" ht="13.8" x14ac:dyDescent="0.25">
      <c r="A273" s="443" t="s">
        <v>533</v>
      </c>
      <c r="B273" s="449"/>
      <c r="C273" s="438">
        <v>38</v>
      </c>
      <c r="D273" s="450" t="s">
        <v>81</v>
      </c>
      <c r="E273" s="447">
        <v>13000</v>
      </c>
      <c r="F273" s="447">
        <f>SUM(F274)</f>
        <v>13000</v>
      </c>
      <c r="G273" s="447">
        <f t="shared" si="57"/>
        <v>0</v>
      </c>
      <c r="H273" s="447">
        <f t="shared" si="57"/>
        <v>13000</v>
      </c>
      <c r="I273" s="483">
        <f t="shared" ref="I273:I275" si="58">AVERAGE(H273/F273*100)</f>
        <v>100</v>
      </c>
    </row>
    <row r="274" spans="1:9" ht="13.8" x14ac:dyDescent="0.25">
      <c r="A274" s="439" t="s">
        <v>533</v>
      </c>
      <c r="B274" s="555"/>
      <c r="C274" s="452">
        <v>381</v>
      </c>
      <c r="D274" s="453" t="s">
        <v>38</v>
      </c>
      <c r="E274" s="448">
        <v>13000</v>
      </c>
      <c r="F274" s="448">
        <f>SUM(F275)</f>
        <v>13000</v>
      </c>
      <c r="G274" s="448">
        <f t="shared" si="57"/>
        <v>0</v>
      </c>
      <c r="H274" s="448">
        <f t="shared" si="57"/>
        <v>13000</v>
      </c>
      <c r="I274" s="483">
        <f t="shared" si="58"/>
        <v>100</v>
      </c>
    </row>
    <row r="275" spans="1:9" s="471" customFormat="1" ht="14.4" thickBot="1" x14ac:dyDescent="0.3">
      <c r="A275" s="488" t="s">
        <v>533</v>
      </c>
      <c r="B275" s="557"/>
      <c r="C275" s="468">
        <v>3811</v>
      </c>
      <c r="D275" s="469" t="s">
        <v>417</v>
      </c>
      <c r="E275" s="470">
        <v>13000</v>
      </c>
      <c r="F275" s="470">
        <v>13000</v>
      </c>
      <c r="G275" s="470">
        <v>0</v>
      </c>
      <c r="H275" s="470">
        <f>F275+G275</f>
        <v>13000</v>
      </c>
      <c r="I275" s="547">
        <f t="shared" si="58"/>
        <v>100</v>
      </c>
    </row>
    <row r="276" spans="1:9" s="142" customFormat="1" ht="16.2" thickTop="1" x14ac:dyDescent="0.3">
      <c r="A276" s="482"/>
      <c r="B276" s="570"/>
      <c r="C276" s="53"/>
      <c r="D276" s="477" t="s">
        <v>182</v>
      </c>
      <c r="E276" s="458"/>
      <c r="F276" s="457"/>
      <c r="G276" s="457"/>
      <c r="H276" s="457"/>
      <c r="I276" s="723">
        <f>AVERAGE(H278/F278*100)</f>
        <v>133.33333333333331</v>
      </c>
    </row>
    <row r="277" spans="1:9" s="29" customFormat="1" ht="13.8" x14ac:dyDescent="0.25">
      <c r="A277" s="482"/>
      <c r="B277" s="570"/>
      <c r="C277" s="53"/>
      <c r="D277" s="476" t="s">
        <v>201</v>
      </c>
      <c r="E277" s="448"/>
      <c r="F277" s="457"/>
      <c r="G277" s="457"/>
      <c r="H277" s="457"/>
      <c r="I277" s="724"/>
    </row>
    <row r="278" spans="1:9" ht="15.6" x14ac:dyDescent="0.3">
      <c r="A278" s="522"/>
      <c r="B278" s="568"/>
      <c r="C278" s="142"/>
      <c r="D278" s="527" t="s">
        <v>475</v>
      </c>
      <c r="E278" s="523">
        <v>6000</v>
      </c>
      <c r="F278" s="521">
        <f>SUM(F279)</f>
        <v>15000</v>
      </c>
      <c r="G278" s="521">
        <f t="shared" ref="G278:H280" si="59">SUM(G279)</f>
        <v>5000</v>
      </c>
      <c r="H278" s="521">
        <f t="shared" si="59"/>
        <v>20000</v>
      </c>
      <c r="I278" s="724"/>
    </row>
    <row r="279" spans="1:9" s="4" customFormat="1" ht="13.8" x14ac:dyDescent="0.25">
      <c r="A279" s="443" t="s">
        <v>534</v>
      </c>
      <c r="B279" s="556"/>
      <c r="C279" s="438">
        <v>38</v>
      </c>
      <c r="D279" s="450" t="s">
        <v>81</v>
      </c>
      <c r="E279" s="447">
        <v>6000</v>
      </c>
      <c r="F279" s="447">
        <f>SUM(F280)</f>
        <v>15000</v>
      </c>
      <c r="G279" s="447">
        <f t="shared" si="59"/>
        <v>5000</v>
      </c>
      <c r="H279" s="447">
        <f t="shared" si="59"/>
        <v>20000</v>
      </c>
      <c r="I279" s="483">
        <f t="shared" ref="I279:I281" si="60">AVERAGE(H279/F279*100)</f>
        <v>133.33333333333331</v>
      </c>
    </row>
    <row r="280" spans="1:9" s="506" customFormat="1" ht="17.399999999999999" x14ac:dyDescent="0.3">
      <c r="A280" s="439" t="s">
        <v>534</v>
      </c>
      <c r="B280" s="555"/>
      <c r="C280" s="452">
        <v>381</v>
      </c>
      <c r="D280" s="453" t="s">
        <v>38</v>
      </c>
      <c r="E280" s="448">
        <v>6000</v>
      </c>
      <c r="F280" s="448">
        <f>SUM(F281)</f>
        <v>15000</v>
      </c>
      <c r="G280" s="448">
        <f t="shared" si="59"/>
        <v>5000</v>
      </c>
      <c r="H280" s="448">
        <f t="shared" si="59"/>
        <v>20000</v>
      </c>
      <c r="I280" s="483">
        <f t="shared" si="60"/>
        <v>133.33333333333331</v>
      </c>
    </row>
    <row r="281" spans="1:9" ht="14.4" thickBot="1" x14ac:dyDescent="0.3">
      <c r="A281" s="439" t="s">
        <v>534</v>
      </c>
      <c r="B281" s="558"/>
      <c r="C281" s="480">
        <v>3811</v>
      </c>
      <c r="D281" s="455" t="s">
        <v>232</v>
      </c>
      <c r="E281" s="446">
        <v>6000</v>
      </c>
      <c r="F281" s="446">
        <v>15000</v>
      </c>
      <c r="G281" s="446">
        <v>5000</v>
      </c>
      <c r="H281" s="448">
        <f>F281+G281</f>
        <v>20000</v>
      </c>
      <c r="I281" s="483">
        <f t="shared" si="60"/>
        <v>133.33333333333331</v>
      </c>
    </row>
    <row r="282" spans="1:9" ht="18" thickBot="1" x14ac:dyDescent="0.35">
      <c r="A282" s="731" t="s">
        <v>503</v>
      </c>
      <c r="B282" s="732"/>
      <c r="C282" s="732"/>
      <c r="D282" s="733"/>
      <c r="E282" s="505">
        <v>40000</v>
      </c>
      <c r="F282" s="505">
        <f>SUM(F285+F291)</f>
        <v>200000</v>
      </c>
      <c r="G282" s="505">
        <f>SUM(G285+G291)</f>
        <v>-70000</v>
      </c>
      <c r="H282" s="505">
        <f>SUM(H285+H291)</f>
        <v>130000</v>
      </c>
      <c r="I282" s="509">
        <f>AVERAGE(H282/F282*100)</f>
        <v>65</v>
      </c>
    </row>
    <row r="283" spans="1:9" s="142" customFormat="1" ht="15.6" x14ac:dyDescent="0.3">
      <c r="A283" s="482"/>
      <c r="B283" s="53"/>
      <c r="C283" s="53"/>
      <c r="D283" s="477" t="s">
        <v>244</v>
      </c>
      <c r="E283" s="458"/>
      <c r="F283" s="457"/>
      <c r="G283" s="457"/>
      <c r="H283" s="457"/>
      <c r="I283" s="723">
        <f>AVERAGE(H285/F285*100)</f>
        <v>130</v>
      </c>
    </row>
    <row r="284" spans="1:9" s="29" customFormat="1" ht="13.8" x14ac:dyDescent="0.25">
      <c r="A284" s="482"/>
      <c r="B284" s="53"/>
      <c r="C284" s="53"/>
      <c r="D284" s="476" t="s">
        <v>199</v>
      </c>
      <c r="E284" s="448"/>
      <c r="F284" s="457"/>
      <c r="G284" s="457"/>
      <c r="H284" s="457"/>
      <c r="I284" s="724"/>
    </row>
    <row r="285" spans="1:9" ht="15.6" x14ac:dyDescent="0.3">
      <c r="A285" s="522"/>
      <c r="B285" s="568"/>
      <c r="C285" s="142"/>
      <c r="D285" s="527" t="s">
        <v>476</v>
      </c>
      <c r="E285" s="523">
        <v>40000</v>
      </c>
      <c r="F285" s="521">
        <f>SUM(F286)</f>
        <v>100000</v>
      </c>
      <c r="G285" s="521">
        <f t="shared" ref="G285:H287" si="61">SUM(G286)</f>
        <v>30000</v>
      </c>
      <c r="H285" s="521">
        <f t="shared" si="61"/>
        <v>130000</v>
      </c>
      <c r="I285" s="724"/>
    </row>
    <row r="286" spans="1:9" ht="13.8" x14ac:dyDescent="0.25">
      <c r="A286" s="443" t="s">
        <v>535</v>
      </c>
      <c r="B286" s="556"/>
      <c r="C286" s="438">
        <v>32</v>
      </c>
      <c r="D286" s="450" t="s">
        <v>184</v>
      </c>
      <c r="E286" s="447">
        <v>40000</v>
      </c>
      <c r="F286" s="447">
        <f>SUM(F287)</f>
        <v>100000</v>
      </c>
      <c r="G286" s="447">
        <f t="shared" si="61"/>
        <v>30000</v>
      </c>
      <c r="H286" s="447">
        <f t="shared" si="61"/>
        <v>130000</v>
      </c>
      <c r="I286" s="483">
        <f t="shared" ref="I286:I288" si="62">AVERAGE(H286/F286*100)</f>
        <v>130</v>
      </c>
    </row>
    <row r="287" spans="1:9" ht="13.8" x14ac:dyDescent="0.25">
      <c r="A287" s="439" t="s">
        <v>535</v>
      </c>
      <c r="B287" s="555"/>
      <c r="C287" s="452">
        <v>323</v>
      </c>
      <c r="D287" s="453" t="s">
        <v>57</v>
      </c>
      <c r="E287" s="448">
        <v>40000</v>
      </c>
      <c r="F287" s="448">
        <f>SUM(F288)</f>
        <v>100000</v>
      </c>
      <c r="G287" s="448">
        <f t="shared" si="61"/>
        <v>30000</v>
      </c>
      <c r="H287" s="448">
        <f t="shared" si="61"/>
        <v>130000</v>
      </c>
      <c r="I287" s="483">
        <f t="shared" si="62"/>
        <v>130</v>
      </c>
    </row>
    <row r="288" spans="1:9" s="471" customFormat="1" ht="14.4" thickBot="1" x14ac:dyDescent="0.3">
      <c r="A288" s="488" t="s">
        <v>535</v>
      </c>
      <c r="B288" s="557"/>
      <c r="C288" s="468">
        <v>3234</v>
      </c>
      <c r="D288" s="469" t="s">
        <v>61</v>
      </c>
      <c r="E288" s="470">
        <v>40000</v>
      </c>
      <c r="F288" s="470">
        <v>100000</v>
      </c>
      <c r="G288" s="470">
        <v>30000</v>
      </c>
      <c r="H288" s="470">
        <f>F288+G288</f>
        <v>130000</v>
      </c>
      <c r="I288" s="547">
        <f t="shared" si="62"/>
        <v>130</v>
      </c>
    </row>
    <row r="289" spans="1:9" s="142" customFormat="1" ht="16.2" thickTop="1" x14ac:dyDescent="0.3">
      <c r="A289" s="482"/>
      <c r="B289" s="570"/>
      <c r="C289" s="53"/>
      <c r="D289" s="477" t="s">
        <v>244</v>
      </c>
      <c r="E289" s="458"/>
      <c r="F289" s="457"/>
      <c r="G289" s="457"/>
      <c r="H289" s="457"/>
      <c r="I289" s="723">
        <f>AVERAGE(H291/F291*100)</f>
        <v>0</v>
      </c>
    </row>
    <row r="290" spans="1:9" s="29" customFormat="1" ht="13.8" x14ac:dyDescent="0.25">
      <c r="A290" s="482"/>
      <c r="B290" s="570"/>
      <c r="C290" s="53"/>
      <c r="D290" s="476" t="s">
        <v>199</v>
      </c>
      <c r="E290" s="448"/>
      <c r="F290" s="457"/>
      <c r="G290" s="457"/>
      <c r="H290" s="457"/>
      <c r="I290" s="724"/>
    </row>
    <row r="291" spans="1:9" ht="31.2" x14ac:dyDescent="0.3">
      <c r="A291" s="522"/>
      <c r="B291" s="568"/>
      <c r="C291" s="142"/>
      <c r="D291" s="527" t="s">
        <v>565</v>
      </c>
      <c r="E291" s="523">
        <v>0</v>
      </c>
      <c r="F291" s="521">
        <f>SUM(F292)</f>
        <v>100000</v>
      </c>
      <c r="G291" s="521">
        <f>SUM(G292)</f>
        <v>-100000</v>
      </c>
      <c r="H291" s="521">
        <f>SUM(H292)</f>
        <v>0</v>
      </c>
      <c r="I291" s="724"/>
    </row>
    <row r="292" spans="1:9" ht="13.8" x14ac:dyDescent="0.25">
      <c r="A292" s="443" t="s">
        <v>536</v>
      </c>
      <c r="B292" s="556"/>
      <c r="C292" s="438">
        <v>32</v>
      </c>
      <c r="D292" s="450" t="s">
        <v>184</v>
      </c>
      <c r="E292" s="447">
        <v>0</v>
      </c>
      <c r="F292" s="447">
        <f t="shared" ref="F292:H293" si="63">SUM(F293)</f>
        <v>100000</v>
      </c>
      <c r="G292" s="447">
        <f t="shared" si="63"/>
        <v>-100000</v>
      </c>
      <c r="H292" s="447">
        <f t="shared" si="63"/>
        <v>0</v>
      </c>
      <c r="I292" s="483">
        <f t="shared" ref="I292:I293" si="64">AVERAGE(H292/F292*100)</f>
        <v>0</v>
      </c>
    </row>
    <row r="293" spans="1:9" s="29" customFormat="1" ht="13.8" x14ac:dyDescent="0.25">
      <c r="A293" s="439" t="s">
        <v>536</v>
      </c>
      <c r="B293" s="555"/>
      <c r="C293" s="452">
        <v>322</v>
      </c>
      <c r="D293" s="453" t="s">
        <v>53</v>
      </c>
      <c r="E293" s="448">
        <v>0</v>
      </c>
      <c r="F293" s="448">
        <f>SUM(F294)</f>
        <v>100000</v>
      </c>
      <c r="G293" s="448">
        <f t="shared" si="63"/>
        <v>-100000</v>
      </c>
      <c r="H293" s="448">
        <f t="shared" si="63"/>
        <v>0</v>
      </c>
      <c r="I293" s="483">
        <f t="shared" si="64"/>
        <v>0</v>
      </c>
    </row>
    <row r="294" spans="1:9" ht="14.4" thickBot="1" x14ac:dyDescent="0.3">
      <c r="A294" s="439" t="s">
        <v>536</v>
      </c>
      <c r="B294" s="555"/>
      <c r="C294" s="452">
        <v>3225</v>
      </c>
      <c r="D294" s="453" t="s">
        <v>194</v>
      </c>
      <c r="E294" s="448">
        <v>0</v>
      </c>
      <c r="F294" s="448">
        <v>100000</v>
      </c>
      <c r="G294" s="448">
        <v>-100000</v>
      </c>
      <c r="H294" s="448">
        <f>F294+G294</f>
        <v>0</v>
      </c>
      <c r="I294" s="484">
        <f t="shared" ref="I294" si="65">AVERAGE(G294/F294*100)</f>
        <v>-100</v>
      </c>
    </row>
    <row r="295" spans="1:9" ht="13.8" hidden="1" customHeight="1" thickBot="1" x14ac:dyDescent="0.3">
      <c r="A295" s="443" t="s">
        <v>536</v>
      </c>
      <c r="B295" s="556"/>
      <c r="C295" s="438">
        <v>36</v>
      </c>
      <c r="D295" s="450" t="s">
        <v>140</v>
      </c>
      <c r="E295" s="447">
        <v>0</v>
      </c>
      <c r="F295" s="447">
        <f t="shared" ref="F295:H296" si="66">SUM(F296)</f>
        <v>0</v>
      </c>
      <c r="G295" s="447">
        <f t="shared" si="66"/>
        <v>0</v>
      </c>
      <c r="H295" s="447">
        <f t="shared" si="66"/>
        <v>0</v>
      </c>
      <c r="I295" s="484" t="e">
        <f>AVERAGE(G295/F295*100)</f>
        <v>#DIV/0!</v>
      </c>
    </row>
    <row r="296" spans="1:9" s="506" customFormat="1" ht="17.399999999999999" hidden="1" customHeight="1" thickBot="1" x14ac:dyDescent="0.35">
      <c r="A296" s="439" t="s">
        <v>536</v>
      </c>
      <c r="B296" s="555"/>
      <c r="C296" s="452">
        <v>363</v>
      </c>
      <c r="D296" s="453" t="s">
        <v>140</v>
      </c>
      <c r="E296" s="448">
        <v>0</v>
      </c>
      <c r="F296" s="448">
        <f t="shared" si="66"/>
        <v>0</v>
      </c>
      <c r="G296" s="448">
        <f t="shared" si="66"/>
        <v>0</v>
      </c>
      <c r="H296" s="448">
        <f t="shared" si="66"/>
        <v>0</v>
      </c>
      <c r="I296" s="484" t="e">
        <f>AVERAGE(G296/F296*100)</f>
        <v>#DIV/0!</v>
      </c>
    </row>
    <row r="297" spans="1:9" ht="15" hidden="1" customHeight="1" thickBot="1" x14ac:dyDescent="0.35">
      <c r="A297" s="439" t="s">
        <v>536</v>
      </c>
      <c r="B297" s="558"/>
      <c r="C297" s="480">
        <v>3632</v>
      </c>
      <c r="D297" s="455" t="s">
        <v>449</v>
      </c>
      <c r="E297" s="446">
        <v>0</v>
      </c>
      <c r="F297" s="446">
        <v>0</v>
      </c>
      <c r="G297" s="446">
        <v>0</v>
      </c>
      <c r="H297" s="446">
        <v>0</v>
      </c>
      <c r="I297" s="489" t="e">
        <f>AVERAGE(G297/F297*100)</f>
        <v>#DIV/0!</v>
      </c>
    </row>
    <row r="298" spans="1:9" ht="18" thickBot="1" x14ac:dyDescent="0.35">
      <c r="A298" s="731" t="s">
        <v>504</v>
      </c>
      <c r="B298" s="732"/>
      <c r="C298" s="732"/>
      <c r="D298" s="733"/>
      <c r="E298" s="505">
        <f>SUM(E301+E309+E319+E339+E345+E351+E357+E363)</f>
        <v>1830000</v>
      </c>
      <c r="F298" s="505">
        <f>SUM(F301+F309+F319+F325+F332+F339+F345+F351+F357+F363+F369+F377+F383+F389+F395)</f>
        <v>1907000</v>
      </c>
      <c r="G298" s="505">
        <f>SUM(G301+G309+G319+G325+G332+G339+G345+G351+G357+G363+G369+G377+G383+G389+G395)</f>
        <v>-47500</v>
      </c>
      <c r="H298" s="505">
        <f>SUM(H301+H309+H319+H325+H332+H339+H345+H351+H357+H363+H369+H377+H383+H389+H395)</f>
        <v>1859500</v>
      </c>
      <c r="I298" s="509">
        <f>AVERAGE(H298/F298*100)</f>
        <v>97.509176717357107</v>
      </c>
    </row>
    <row r="299" spans="1:9" s="142" customFormat="1" ht="28.2" x14ac:dyDescent="0.3">
      <c r="A299" s="482"/>
      <c r="B299" s="53"/>
      <c r="C299" s="53"/>
      <c r="D299" s="477" t="s">
        <v>250</v>
      </c>
      <c r="E299" s="458"/>
      <c r="F299" s="457"/>
      <c r="G299" s="457"/>
      <c r="H299" s="457"/>
      <c r="I299" s="723">
        <f>AVERAGE(H301/F301*100)</f>
        <v>82.35294117647058</v>
      </c>
    </row>
    <row r="300" spans="1:9" s="29" customFormat="1" ht="13.8" x14ac:dyDescent="0.25">
      <c r="A300" s="482"/>
      <c r="B300" s="53"/>
      <c r="C300" s="53"/>
      <c r="D300" s="476" t="s">
        <v>199</v>
      </c>
      <c r="E300" s="448"/>
      <c r="F300" s="457"/>
      <c r="G300" s="457"/>
      <c r="H300" s="457"/>
      <c r="I300" s="724"/>
    </row>
    <row r="301" spans="1:9" ht="15.6" x14ac:dyDescent="0.3">
      <c r="A301" s="522"/>
      <c r="B301" s="142"/>
      <c r="C301" s="142"/>
      <c r="D301" s="527" t="s">
        <v>477</v>
      </c>
      <c r="E301" s="523">
        <v>390000</v>
      </c>
      <c r="F301" s="521">
        <f>SUM(F302)</f>
        <v>170000</v>
      </c>
      <c r="G301" s="521">
        <f>SUM(G302)</f>
        <v>-30000</v>
      </c>
      <c r="H301" s="521">
        <f>SUM(H302)</f>
        <v>140000</v>
      </c>
      <c r="I301" s="724"/>
    </row>
    <row r="302" spans="1:9" ht="13.8" x14ac:dyDescent="0.25">
      <c r="A302" s="443" t="s">
        <v>537</v>
      </c>
      <c r="B302" s="556"/>
      <c r="C302" s="438">
        <v>32</v>
      </c>
      <c r="D302" s="450" t="s">
        <v>184</v>
      </c>
      <c r="E302" s="447">
        <v>390000</v>
      </c>
      <c r="F302" s="447">
        <f>SUM(F303+F305)</f>
        <v>170000</v>
      </c>
      <c r="G302" s="447">
        <f>SUM(G303+G305)</f>
        <v>-30000</v>
      </c>
      <c r="H302" s="447">
        <f>SUM(H303+H305)</f>
        <v>140000</v>
      </c>
      <c r="I302" s="483">
        <f t="shared" ref="I302:I306" si="67">AVERAGE(H302/F302*100)</f>
        <v>82.35294117647058</v>
      </c>
    </row>
    <row r="303" spans="1:9" ht="13.8" x14ac:dyDescent="0.25">
      <c r="A303" s="439" t="s">
        <v>537</v>
      </c>
      <c r="B303" s="555"/>
      <c r="C303" s="452">
        <v>322</v>
      </c>
      <c r="D303" s="453" t="s">
        <v>53</v>
      </c>
      <c r="E303" s="448">
        <v>250000</v>
      </c>
      <c r="F303" s="448">
        <f>SUM(F304)</f>
        <v>120000</v>
      </c>
      <c r="G303" s="448">
        <f>SUM(G304)</f>
        <v>-10000</v>
      </c>
      <c r="H303" s="448">
        <f>SUM(H304)</f>
        <v>110000</v>
      </c>
      <c r="I303" s="483">
        <f t="shared" si="67"/>
        <v>91.666666666666657</v>
      </c>
    </row>
    <row r="304" spans="1:9" ht="13.8" x14ac:dyDescent="0.25">
      <c r="A304" s="439" t="s">
        <v>537</v>
      </c>
      <c r="B304" s="555"/>
      <c r="C304" s="452">
        <v>3223</v>
      </c>
      <c r="D304" s="453" t="s">
        <v>55</v>
      </c>
      <c r="E304" s="448">
        <v>250000</v>
      </c>
      <c r="F304" s="448">
        <v>120000</v>
      </c>
      <c r="G304" s="448">
        <v>-10000</v>
      </c>
      <c r="H304" s="448">
        <f>F304+G304</f>
        <v>110000</v>
      </c>
      <c r="I304" s="483">
        <f t="shared" si="67"/>
        <v>91.666666666666657</v>
      </c>
    </row>
    <row r="305" spans="1:9" ht="13.8" x14ac:dyDescent="0.25">
      <c r="A305" s="439" t="s">
        <v>537</v>
      </c>
      <c r="B305" s="555"/>
      <c r="C305" s="452">
        <v>323</v>
      </c>
      <c r="D305" s="453" t="s">
        <v>57</v>
      </c>
      <c r="E305" s="448">
        <v>140000</v>
      </c>
      <c r="F305" s="448">
        <f>SUM(F306)</f>
        <v>50000</v>
      </c>
      <c r="G305" s="448">
        <f>SUM(G306)</f>
        <v>-20000</v>
      </c>
      <c r="H305" s="448">
        <f>SUM(H306)</f>
        <v>30000</v>
      </c>
      <c r="I305" s="483">
        <f t="shared" si="67"/>
        <v>60</v>
      </c>
    </row>
    <row r="306" spans="1:9" s="471" customFormat="1" ht="14.4" thickBot="1" x14ac:dyDescent="0.3">
      <c r="A306" s="488" t="s">
        <v>537</v>
      </c>
      <c r="B306" s="557"/>
      <c r="C306" s="468">
        <v>3232</v>
      </c>
      <c r="D306" s="469" t="s">
        <v>246</v>
      </c>
      <c r="E306" s="470">
        <v>140000</v>
      </c>
      <c r="F306" s="470">
        <v>50000</v>
      </c>
      <c r="G306" s="470">
        <v>-20000</v>
      </c>
      <c r="H306" s="470">
        <f>F306+G306</f>
        <v>30000</v>
      </c>
      <c r="I306" s="547">
        <f t="shared" si="67"/>
        <v>60</v>
      </c>
    </row>
    <row r="307" spans="1:9" s="142" customFormat="1" ht="28.8" thickTop="1" x14ac:dyDescent="0.3">
      <c r="A307" s="482"/>
      <c r="B307" s="570"/>
      <c r="C307" s="53"/>
      <c r="D307" s="477" t="s">
        <v>250</v>
      </c>
      <c r="E307" s="458"/>
      <c r="F307" s="457"/>
      <c r="G307" s="457"/>
      <c r="H307" s="457"/>
      <c r="I307" s="723">
        <f>AVERAGE(H309/F309*100)</f>
        <v>55.555555555555557</v>
      </c>
    </row>
    <row r="308" spans="1:9" s="29" customFormat="1" ht="13.8" x14ac:dyDescent="0.25">
      <c r="A308" s="482"/>
      <c r="B308" s="570"/>
      <c r="C308" s="53"/>
      <c r="D308" s="476" t="s">
        <v>199</v>
      </c>
      <c r="E308" s="448"/>
      <c r="F308" s="457"/>
      <c r="G308" s="457"/>
      <c r="H308" s="457"/>
      <c r="I308" s="724"/>
    </row>
    <row r="309" spans="1:9" ht="15.6" x14ac:dyDescent="0.3">
      <c r="A309" s="522"/>
      <c r="B309" s="568"/>
      <c r="C309" s="142"/>
      <c r="D309" s="527" t="s">
        <v>478</v>
      </c>
      <c r="E309" s="523">
        <v>30000</v>
      </c>
      <c r="F309" s="521">
        <f>SUM(F310+F314)</f>
        <v>45000</v>
      </c>
      <c r="G309" s="521">
        <f>SUM(G310+G314)</f>
        <v>-20000</v>
      </c>
      <c r="H309" s="521">
        <f>SUM(H310+H314)</f>
        <v>25000</v>
      </c>
      <c r="I309" s="724"/>
    </row>
    <row r="310" spans="1:9" ht="13.8" x14ac:dyDescent="0.25">
      <c r="A310" s="443" t="s">
        <v>538</v>
      </c>
      <c r="B310" s="556"/>
      <c r="C310" s="438">
        <v>32</v>
      </c>
      <c r="D310" s="450" t="s">
        <v>184</v>
      </c>
      <c r="E310" s="447">
        <v>30000</v>
      </c>
      <c r="F310" s="447">
        <f>SUM(F311)</f>
        <v>45000</v>
      </c>
      <c r="G310" s="447">
        <f>SUM(G311)</f>
        <v>-20000</v>
      </c>
      <c r="H310" s="447">
        <f>SUM(H311)</f>
        <v>25000</v>
      </c>
      <c r="I310" s="483">
        <f t="shared" ref="I310:I313" si="68">AVERAGE(H310/F310*100)</f>
        <v>55.555555555555557</v>
      </c>
    </row>
    <row r="311" spans="1:9" ht="13.8" x14ac:dyDescent="0.25">
      <c r="A311" s="439" t="s">
        <v>538</v>
      </c>
      <c r="B311" s="555"/>
      <c r="C311" s="452">
        <v>323</v>
      </c>
      <c r="D311" s="453" t="s">
        <v>57</v>
      </c>
      <c r="E311" s="448">
        <v>30000</v>
      </c>
      <c r="F311" s="448">
        <f>SUM(F312:F313)</f>
        <v>45000</v>
      </c>
      <c r="G311" s="448">
        <f>SUM(G312:G313)</f>
        <v>-20000</v>
      </c>
      <c r="H311" s="448">
        <f>SUM(H312:H313)</f>
        <v>25000</v>
      </c>
      <c r="I311" s="483">
        <f t="shared" si="68"/>
        <v>55.555555555555557</v>
      </c>
    </row>
    <row r="312" spans="1:9" s="29" customFormat="1" ht="13.8" x14ac:dyDescent="0.25">
      <c r="A312" s="439" t="s">
        <v>538</v>
      </c>
      <c r="B312" s="555"/>
      <c r="C312" s="452">
        <v>3234</v>
      </c>
      <c r="D312" s="453" t="s">
        <v>436</v>
      </c>
      <c r="E312" s="448"/>
      <c r="F312" s="448">
        <v>25000</v>
      </c>
      <c r="G312" s="448">
        <v>0</v>
      </c>
      <c r="H312" s="448">
        <f>F312+G312</f>
        <v>25000</v>
      </c>
      <c r="I312" s="483">
        <f t="shared" si="68"/>
        <v>100</v>
      </c>
    </row>
    <row r="313" spans="1:9" s="471" customFormat="1" ht="14.4" thickBot="1" x14ac:dyDescent="0.3">
      <c r="A313" s="488" t="s">
        <v>538</v>
      </c>
      <c r="B313" s="557"/>
      <c r="C313" s="468">
        <v>3232</v>
      </c>
      <c r="D313" s="469" t="s">
        <v>246</v>
      </c>
      <c r="E313" s="470">
        <v>30000</v>
      </c>
      <c r="F313" s="470">
        <v>20000</v>
      </c>
      <c r="G313" s="470">
        <v>-20000</v>
      </c>
      <c r="H313" s="470">
        <f>F313+G313</f>
        <v>0</v>
      </c>
      <c r="I313" s="547">
        <f t="shared" si="68"/>
        <v>0</v>
      </c>
    </row>
    <row r="314" spans="1:9" ht="15" hidden="1" thickTop="1" thickBot="1" x14ac:dyDescent="0.3">
      <c r="A314" s="548" t="s">
        <v>538</v>
      </c>
      <c r="B314" s="554"/>
      <c r="C314" s="472">
        <v>42</v>
      </c>
      <c r="D314" s="454" t="s">
        <v>254</v>
      </c>
      <c r="E314" s="466">
        <v>66500</v>
      </c>
      <c r="F314" s="466">
        <f t="shared" ref="F314:H315" si="69">SUM(F315)</f>
        <v>0</v>
      </c>
      <c r="G314" s="466">
        <f t="shared" si="69"/>
        <v>0</v>
      </c>
      <c r="H314" s="466">
        <f t="shared" si="69"/>
        <v>0</v>
      </c>
      <c r="I314" s="483" t="e">
        <f t="shared" ref="I314:I316" si="70">AVERAGE(G314/F314*100)</f>
        <v>#DIV/0!</v>
      </c>
    </row>
    <row r="315" spans="1:9" ht="15" hidden="1" thickTop="1" thickBot="1" x14ac:dyDescent="0.3">
      <c r="A315" s="439" t="s">
        <v>538</v>
      </c>
      <c r="B315" s="555"/>
      <c r="C315" s="452">
        <v>421</v>
      </c>
      <c r="D315" s="453" t="s">
        <v>98</v>
      </c>
      <c r="E315" s="448">
        <v>66500</v>
      </c>
      <c r="F315" s="448">
        <f t="shared" si="69"/>
        <v>0</v>
      </c>
      <c r="G315" s="448">
        <f t="shared" si="69"/>
        <v>0</v>
      </c>
      <c r="H315" s="448">
        <f t="shared" si="69"/>
        <v>0</v>
      </c>
      <c r="I315" s="484" t="e">
        <f t="shared" si="70"/>
        <v>#DIV/0!</v>
      </c>
    </row>
    <row r="316" spans="1:9" ht="15" hidden="1" thickTop="1" thickBot="1" x14ac:dyDescent="0.3">
      <c r="A316" s="488" t="s">
        <v>538</v>
      </c>
      <c r="B316" s="557"/>
      <c r="C316" s="468">
        <v>4214</v>
      </c>
      <c r="D316" s="469" t="s">
        <v>439</v>
      </c>
      <c r="E316" s="470">
        <v>66500</v>
      </c>
      <c r="F316" s="470">
        <v>0</v>
      </c>
      <c r="G316" s="470">
        <v>0</v>
      </c>
      <c r="H316" s="470">
        <v>0</v>
      </c>
      <c r="I316" s="487" t="e">
        <f t="shared" si="70"/>
        <v>#DIV/0!</v>
      </c>
    </row>
    <row r="317" spans="1:9" s="142" customFormat="1" ht="28.8" thickTop="1" x14ac:dyDescent="0.3">
      <c r="A317" s="482"/>
      <c r="B317" s="570"/>
      <c r="C317" s="53"/>
      <c r="D317" s="477" t="s">
        <v>250</v>
      </c>
      <c r="E317" s="458"/>
      <c r="F317" s="457"/>
      <c r="G317" s="457"/>
      <c r="H317" s="457"/>
      <c r="I317" s="723">
        <f>AVERAGE(H319/F319*100)</f>
        <v>75</v>
      </c>
    </row>
    <row r="318" spans="1:9" s="29" customFormat="1" ht="13.8" x14ac:dyDescent="0.25">
      <c r="A318" s="482"/>
      <c r="B318" s="570"/>
      <c r="C318" s="53"/>
      <c r="D318" s="476" t="s">
        <v>247</v>
      </c>
      <c r="E318" s="448"/>
      <c r="F318" s="457"/>
      <c r="G318" s="457"/>
      <c r="H318" s="457"/>
      <c r="I318" s="724"/>
    </row>
    <row r="319" spans="1:9" ht="15.6" x14ac:dyDescent="0.3">
      <c r="A319" s="522"/>
      <c r="B319" s="568"/>
      <c r="C319" s="142"/>
      <c r="D319" s="527" t="s">
        <v>479</v>
      </c>
      <c r="E319" s="523">
        <v>350000</v>
      </c>
      <c r="F319" s="521">
        <f>SUM(F320)</f>
        <v>200000</v>
      </c>
      <c r="G319" s="521">
        <f t="shared" ref="G319:H321" si="71">SUM(G320)</f>
        <v>-50000</v>
      </c>
      <c r="H319" s="521">
        <f t="shared" si="71"/>
        <v>150000</v>
      </c>
      <c r="I319" s="724"/>
    </row>
    <row r="320" spans="1:9" ht="13.8" x14ac:dyDescent="0.25">
      <c r="A320" s="443" t="s">
        <v>539</v>
      </c>
      <c r="B320" s="556"/>
      <c r="C320" s="438">
        <v>32</v>
      </c>
      <c r="D320" s="450" t="s">
        <v>184</v>
      </c>
      <c r="E320" s="447">
        <v>350000</v>
      </c>
      <c r="F320" s="447">
        <f>SUM(F321)</f>
        <v>200000</v>
      </c>
      <c r="G320" s="447">
        <f t="shared" si="71"/>
        <v>-50000</v>
      </c>
      <c r="H320" s="447">
        <f t="shared" si="71"/>
        <v>150000</v>
      </c>
      <c r="I320" s="483">
        <f t="shared" ref="I320:I322" si="72">AVERAGE(H320/F320*100)</f>
        <v>75</v>
      </c>
    </row>
    <row r="321" spans="1:9" ht="13.8" x14ac:dyDescent="0.25">
      <c r="A321" s="439" t="s">
        <v>539</v>
      </c>
      <c r="B321" s="555"/>
      <c r="C321" s="452">
        <v>323</v>
      </c>
      <c r="D321" s="453" t="s">
        <v>57</v>
      </c>
      <c r="E321" s="448">
        <v>350000</v>
      </c>
      <c r="F321" s="448">
        <f>SUM(F322)</f>
        <v>200000</v>
      </c>
      <c r="G321" s="448">
        <f t="shared" si="71"/>
        <v>-50000</v>
      </c>
      <c r="H321" s="448">
        <f t="shared" si="71"/>
        <v>150000</v>
      </c>
      <c r="I321" s="483">
        <f t="shared" si="72"/>
        <v>75</v>
      </c>
    </row>
    <row r="322" spans="1:9" s="471" customFormat="1" ht="14.4" thickBot="1" x14ac:dyDescent="0.3">
      <c r="A322" s="488" t="s">
        <v>539</v>
      </c>
      <c r="B322" s="557"/>
      <c r="C322" s="468">
        <v>3232</v>
      </c>
      <c r="D322" s="469" t="s">
        <v>246</v>
      </c>
      <c r="E322" s="470">
        <v>350000</v>
      </c>
      <c r="F322" s="470">
        <v>200000</v>
      </c>
      <c r="G322" s="470">
        <v>-50000</v>
      </c>
      <c r="H322" s="470">
        <f>F322+G322</f>
        <v>150000</v>
      </c>
      <c r="I322" s="547">
        <f t="shared" si="72"/>
        <v>75</v>
      </c>
    </row>
    <row r="323" spans="1:9" s="142" customFormat="1" ht="28.8" thickTop="1" x14ac:dyDescent="0.3">
      <c r="A323" s="482"/>
      <c r="B323" s="570"/>
      <c r="C323" s="53"/>
      <c r="D323" s="477" t="s">
        <v>250</v>
      </c>
      <c r="E323" s="458"/>
      <c r="F323" s="457"/>
      <c r="G323" s="457"/>
      <c r="H323" s="457"/>
      <c r="I323" s="723">
        <f>AVERAGE(H325/F325*100)</f>
        <v>121.37500000000001</v>
      </c>
    </row>
    <row r="324" spans="1:9" s="29" customFormat="1" ht="13.8" x14ac:dyDescent="0.25">
      <c r="A324" s="482"/>
      <c r="B324" s="570"/>
      <c r="C324" s="53"/>
      <c r="D324" s="476" t="s">
        <v>247</v>
      </c>
      <c r="E324" s="448"/>
      <c r="F324" s="457"/>
      <c r="G324" s="457"/>
      <c r="H324" s="457"/>
      <c r="I324" s="724"/>
    </row>
    <row r="325" spans="1:9" ht="15.6" x14ac:dyDescent="0.3">
      <c r="A325" s="522"/>
      <c r="B325" s="568"/>
      <c r="C325" s="142"/>
      <c r="D325" s="527" t="s">
        <v>566</v>
      </c>
      <c r="E325" s="523">
        <v>350000</v>
      </c>
      <c r="F325" s="521">
        <f>SUM(F326)</f>
        <v>400000</v>
      </c>
      <c r="G325" s="521">
        <f t="shared" ref="G325:H325" si="73">SUM(G326)</f>
        <v>85500</v>
      </c>
      <c r="H325" s="521">
        <f t="shared" si="73"/>
        <v>485500</v>
      </c>
      <c r="I325" s="724"/>
    </row>
    <row r="326" spans="1:9" ht="13.8" x14ac:dyDescent="0.25">
      <c r="A326" s="443" t="s">
        <v>540</v>
      </c>
      <c r="B326" s="556"/>
      <c r="C326" s="438">
        <v>32</v>
      </c>
      <c r="D326" s="450" t="s">
        <v>184</v>
      </c>
      <c r="E326" s="447">
        <v>350000</v>
      </c>
      <c r="F326" s="447">
        <f>SUM(F327)</f>
        <v>400000</v>
      </c>
      <c r="G326" s="447">
        <f t="shared" ref="G326:H326" si="74">SUM(G327)</f>
        <v>85500</v>
      </c>
      <c r="H326" s="447">
        <f t="shared" si="74"/>
        <v>485500</v>
      </c>
      <c r="I326" s="483">
        <f t="shared" ref="I326:I329" si="75">AVERAGE(H326/F326*100)</f>
        <v>121.37500000000001</v>
      </c>
    </row>
    <row r="327" spans="1:9" ht="13.8" x14ac:dyDescent="0.25">
      <c r="A327" s="439" t="s">
        <v>540</v>
      </c>
      <c r="B327" s="555"/>
      <c r="C327" s="452">
        <v>323</v>
      </c>
      <c r="D327" s="453" t="s">
        <v>57</v>
      </c>
      <c r="E327" s="448">
        <v>350000</v>
      </c>
      <c r="F327" s="448">
        <f>SUM(F328:F329)</f>
        <v>400000</v>
      </c>
      <c r="G327" s="448">
        <f t="shared" ref="G327:H327" si="76">SUM(G328:G329)</f>
        <v>85500</v>
      </c>
      <c r="H327" s="448">
        <f t="shared" si="76"/>
        <v>485500</v>
      </c>
      <c r="I327" s="483">
        <f t="shared" si="75"/>
        <v>121.37500000000001</v>
      </c>
    </row>
    <row r="328" spans="1:9" ht="13.8" x14ac:dyDescent="0.25">
      <c r="A328" s="439" t="s">
        <v>540</v>
      </c>
      <c r="B328" s="555"/>
      <c r="C328" s="452">
        <v>3232</v>
      </c>
      <c r="D328" s="453" t="s">
        <v>246</v>
      </c>
      <c r="E328" s="448">
        <v>350000</v>
      </c>
      <c r="F328" s="448">
        <v>200000</v>
      </c>
      <c r="G328" s="448">
        <v>85500</v>
      </c>
      <c r="H328" s="448">
        <f>F328+G328</f>
        <v>285500</v>
      </c>
      <c r="I328" s="483">
        <f t="shared" si="75"/>
        <v>142.75</v>
      </c>
    </row>
    <row r="329" spans="1:9" s="471" customFormat="1" ht="14.4" thickBot="1" x14ac:dyDescent="0.3">
      <c r="A329" s="532" t="s">
        <v>540</v>
      </c>
      <c r="B329" s="559"/>
      <c r="C329" s="533">
        <v>3232</v>
      </c>
      <c r="D329" s="534" t="s">
        <v>246</v>
      </c>
      <c r="E329" s="535">
        <v>350000</v>
      </c>
      <c r="F329" s="535">
        <v>200000</v>
      </c>
      <c r="G329" s="535">
        <v>0</v>
      </c>
      <c r="H329" s="470">
        <f>F329+G329</f>
        <v>200000</v>
      </c>
      <c r="I329" s="547">
        <f t="shared" si="75"/>
        <v>100</v>
      </c>
    </row>
    <row r="330" spans="1:9" s="142" customFormat="1" ht="28.8" thickTop="1" x14ac:dyDescent="0.3">
      <c r="A330" s="482"/>
      <c r="B330" s="570"/>
      <c r="C330" s="53"/>
      <c r="D330" s="477" t="s">
        <v>250</v>
      </c>
      <c r="E330" s="458"/>
      <c r="F330" s="457"/>
      <c r="G330" s="457"/>
      <c r="H330" s="457"/>
      <c r="I330" s="723">
        <f>AVERAGE(H332/F332*100)</f>
        <v>177.42857142857142</v>
      </c>
    </row>
    <row r="331" spans="1:9" s="29" customFormat="1" ht="13.8" x14ac:dyDescent="0.25">
      <c r="A331" s="482"/>
      <c r="B331" s="570"/>
      <c r="C331" s="53"/>
      <c r="D331" s="476" t="s">
        <v>247</v>
      </c>
      <c r="E331" s="448"/>
      <c r="F331" s="457"/>
      <c r="G331" s="457"/>
      <c r="H331" s="457"/>
      <c r="I331" s="724"/>
    </row>
    <row r="332" spans="1:9" ht="15.6" x14ac:dyDescent="0.3">
      <c r="A332" s="522"/>
      <c r="B332" s="568"/>
      <c r="C332" s="142"/>
      <c r="D332" s="527" t="s">
        <v>594</v>
      </c>
      <c r="E332" s="523">
        <v>350000</v>
      </c>
      <c r="F332" s="521">
        <f>SUM(F333)</f>
        <v>350000</v>
      </c>
      <c r="G332" s="521">
        <f t="shared" ref="G332:H333" si="77">SUM(G333)</f>
        <v>271000</v>
      </c>
      <c r="H332" s="521">
        <f t="shared" si="77"/>
        <v>621000</v>
      </c>
      <c r="I332" s="724"/>
    </row>
    <row r="333" spans="1:9" ht="13.8" x14ac:dyDescent="0.25">
      <c r="A333" s="443" t="s">
        <v>541</v>
      </c>
      <c r="B333" s="556"/>
      <c r="C333" s="438">
        <v>32</v>
      </c>
      <c r="D333" s="450" t="s">
        <v>184</v>
      </c>
      <c r="E333" s="447">
        <v>350000</v>
      </c>
      <c r="F333" s="447">
        <f>SUM(F334)</f>
        <v>350000</v>
      </c>
      <c r="G333" s="447">
        <f t="shared" si="77"/>
        <v>271000</v>
      </c>
      <c r="H333" s="447">
        <f t="shared" si="77"/>
        <v>621000</v>
      </c>
      <c r="I333" s="483">
        <f t="shared" ref="I333:I334" si="78">AVERAGE(H333/F333*100)</f>
        <v>177.42857142857142</v>
      </c>
    </row>
    <row r="334" spans="1:9" ht="13.8" x14ac:dyDescent="0.25">
      <c r="A334" s="439" t="s">
        <v>541</v>
      </c>
      <c r="B334" s="555"/>
      <c r="C334" s="452">
        <v>323</v>
      </c>
      <c r="D334" s="453" t="s">
        <v>57</v>
      </c>
      <c r="E334" s="448">
        <v>350000</v>
      </c>
      <c r="F334" s="448">
        <f>SUM(F335:F336)</f>
        <v>350000</v>
      </c>
      <c r="G334" s="448">
        <f t="shared" ref="G334:H334" si="79">SUM(G335:G336)</f>
        <v>271000</v>
      </c>
      <c r="H334" s="448">
        <f t="shared" si="79"/>
        <v>621000</v>
      </c>
      <c r="I334" s="483">
        <f t="shared" si="78"/>
        <v>177.42857142857142</v>
      </c>
    </row>
    <row r="335" spans="1:9" s="588" customFormat="1" ht="13.8" x14ac:dyDescent="0.25">
      <c r="A335" s="439" t="s">
        <v>541</v>
      </c>
      <c r="B335" s="555"/>
      <c r="C335" s="452">
        <v>3232</v>
      </c>
      <c r="D335" s="453" t="s">
        <v>246</v>
      </c>
      <c r="E335" s="448">
        <v>350000</v>
      </c>
      <c r="F335" s="448">
        <v>350000</v>
      </c>
      <c r="G335" s="448">
        <v>151000</v>
      </c>
      <c r="H335" s="448">
        <f>F335+G335</f>
        <v>501000</v>
      </c>
      <c r="I335" s="483">
        <f t="shared" ref="I335" si="80">AVERAGE(H335/F335*100)</f>
        <v>143.14285714285714</v>
      </c>
    </row>
    <row r="336" spans="1:9" s="471" customFormat="1" ht="14.4" thickBot="1" x14ac:dyDescent="0.3">
      <c r="A336" s="532" t="s">
        <v>541</v>
      </c>
      <c r="B336" s="559"/>
      <c r="C336" s="533">
        <v>3232</v>
      </c>
      <c r="D336" s="534" t="s">
        <v>246</v>
      </c>
      <c r="E336" s="535">
        <v>350000</v>
      </c>
      <c r="F336" s="535">
        <v>0</v>
      </c>
      <c r="G336" s="535">
        <v>120000</v>
      </c>
      <c r="H336" s="535">
        <f>F336+G336</f>
        <v>120000</v>
      </c>
      <c r="I336" s="547">
        <v>0</v>
      </c>
    </row>
    <row r="337" spans="1:9" s="142" customFormat="1" ht="28.8" thickTop="1" x14ac:dyDescent="0.3">
      <c r="A337" s="482"/>
      <c r="B337" s="570"/>
      <c r="C337" s="53"/>
      <c r="D337" s="477" t="s">
        <v>250</v>
      </c>
      <c r="E337" s="458"/>
      <c r="F337" s="457"/>
      <c r="G337" s="457"/>
      <c r="H337" s="457"/>
      <c r="I337" s="723">
        <f>AVERAGE(H339/F339*100)</f>
        <v>4.25</v>
      </c>
    </row>
    <row r="338" spans="1:9" s="29" customFormat="1" ht="13.8" x14ac:dyDescent="0.25">
      <c r="A338" s="482"/>
      <c r="B338" s="570"/>
      <c r="C338" s="53"/>
      <c r="D338" s="476" t="s">
        <v>247</v>
      </c>
      <c r="E338" s="448"/>
      <c r="F338" s="457"/>
      <c r="G338" s="457"/>
      <c r="H338" s="457"/>
      <c r="I338" s="724"/>
    </row>
    <row r="339" spans="1:9" ht="15.6" x14ac:dyDescent="0.3">
      <c r="A339" s="522"/>
      <c r="B339" s="568"/>
      <c r="C339" s="142"/>
      <c r="D339" s="527" t="s">
        <v>595</v>
      </c>
      <c r="E339" s="523">
        <v>750000</v>
      </c>
      <c r="F339" s="521">
        <f>SUM(F340)</f>
        <v>400000</v>
      </c>
      <c r="G339" s="521">
        <f t="shared" ref="G339:H341" si="81">SUM(G340)</f>
        <v>-383000</v>
      </c>
      <c r="H339" s="521">
        <f t="shared" si="81"/>
        <v>17000</v>
      </c>
      <c r="I339" s="724"/>
    </row>
    <row r="340" spans="1:9" ht="13.8" x14ac:dyDescent="0.25">
      <c r="A340" s="443" t="s">
        <v>542</v>
      </c>
      <c r="B340" s="556"/>
      <c r="C340" s="438">
        <v>32</v>
      </c>
      <c r="D340" s="450" t="s">
        <v>184</v>
      </c>
      <c r="E340" s="447">
        <v>750000</v>
      </c>
      <c r="F340" s="447">
        <f>SUM(F341)</f>
        <v>400000</v>
      </c>
      <c r="G340" s="447">
        <f t="shared" si="81"/>
        <v>-383000</v>
      </c>
      <c r="H340" s="447">
        <f t="shared" si="81"/>
        <v>17000</v>
      </c>
      <c r="I340" s="483">
        <f t="shared" ref="I340:I342" si="82">AVERAGE(H340/F340*100)</f>
        <v>4.25</v>
      </c>
    </row>
    <row r="341" spans="1:9" ht="13.8" x14ac:dyDescent="0.25">
      <c r="A341" s="439" t="s">
        <v>542</v>
      </c>
      <c r="B341" s="555"/>
      <c r="C341" s="452">
        <v>323</v>
      </c>
      <c r="D341" s="453" t="s">
        <v>57</v>
      </c>
      <c r="E341" s="448">
        <v>750000</v>
      </c>
      <c r="F341" s="448">
        <f>SUM(F342)</f>
        <v>400000</v>
      </c>
      <c r="G341" s="448">
        <f t="shared" si="81"/>
        <v>-383000</v>
      </c>
      <c r="H341" s="448">
        <f t="shared" si="81"/>
        <v>17000</v>
      </c>
      <c r="I341" s="483">
        <f t="shared" si="82"/>
        <v>4.25</v>
      </c>
    </row>
    <row r="342" spans="1:9" s="471" customFormat="1" ht="14.4" thickBot="1" x14ac:dyDescent="0.3">
      <c r="A342" s="488" t="s">
        <v>542</v>
      </c>
      <c r="B342" s="557"/>
      <c r="C342" s="468">
        <v>3232</v>
      </c>
      <c r="D342" s="469" t="s">
        <v>246</v>
      </c>
      <c r="E342" s="470">
        <v>750000</v>
      </c>
      <c r="F342" s="470">
        <v>400000</v>
      </c>
      <c r="G342" s="470">
        <v>-383000</v>
      </c>
      <c r="H342" s="470">
        <f>F342+G342</f>
        <v>17000</v>
      </c>
      <c r="I342" s="547">
        <f t="shared" si="82"/>
        <v>4.25</v>
      </c>
    </row>
    <row r="343" spans="1:9" s="142" customFormat="1" ht="28.8" thickTop="1" x14ac:dyDescent="0.3">
      <c r="A343" s="482"/>
      <c r="B343" s="570"/>
      <c r="C343" s="53"/>
      <c r="D343" s="477" t="s">
        <v>250</v>
      </c>
      <c r="E343" s="458"/>
      <c r="F343" s="457"/>
      <c r="G343" s="457"/>
      <c r="H343" s="457"/>
      <c r="I343" s="723">
        <f>AVERAGE(H345/F345*100)</f>
        <v>204.99999999999997</v>
      </c>
    </row>
    <row r="344" spans="1:9" s="29" customFormat="1" ht="13.8" x14ac:dyDescent="0.25">
      <c r="A344" s="482"/>
      <c r="B344" s="570"/>
      <c r="C344" s="53"/>
      <c r="D344" s="476" t="s">
        <v>247</v>
      </c>
      <c r="E344" s="448"/>
      <c r="F344" s="457"/>
      <c r="G344" s="457"/>
      <c r="H344" s="457"/>
      <c r="I344" s="724"/>
    </row>
    <row r="345" spans="1:9" ht="15.6" x14ac:dyDescent="0.3">
      <c r="A345" s="522"/>
      <c r="B345" s="568"/>
      <c r="C345" s="142"/>
      <c r="D345" s="527" t="s">
        <v>596</v>
      </c>
      <c r="E345" s="523">
        <v>120000</v>
      </c>
      <c r="F345" s="521">
        <f>SUM(F346)</f>
        <v>100000</v>
      </c>
      <c r="G345" s="521">
        <f t="shared" ref="G345:H347" si="83">SUM(G346)</f>
        <v>105000</v>
      </c>
      <c r="H345" s="521">
        <f t="shared" si="83"/>
        <v>205000</v>
      </c>
      <c r="I345" s="724"/>
    </row>
    <row r="346" spans="1:9" ht="13.8" x14ac:dyDescent="0.25">
      <c r="A346" s="443" t="s">
        <v>543</v>
      </c>
      <c r="B346" s="556"/>
      <c r="C346" s="438">
        <v>32</v>
      </c>
      <c r="D346" s="450" t="s">
        <v>184</v>
      </c>
      <c r="E346" s="447">
        <v>120000</v>
      </c>
      <c r="F346" s="447">
        <f>SUM(F347)</f>
        <v>100000</v>
      </c>
      <c r="G346" s="447">
        <f t="shared" si="83"/>
        <v>105000</v>
      </c>
      <c r="H346" s="447">
        <f t="shared" si="83"/>
        <v>205000</v>
      </c>
      <c r="I346" s="483">
        <f t="shared" ref="I346:I348" si="84">AVERAGE(H346/F346*100)</f>
        <v>204.99999999999997</v>
      </c>
    </row>
    <row r="347" spans="1:9" ht="13.8" x14ac:dyDescent="0.25">
      <c r="A347" s="439" t="s">
        <v>543</v>
      </c>
      <c r="B347" s="555"/>
      <c r="C347" s="452">
        <v>323</v>
      </c>
      <c r="D347" s="453" t="s">
        <v>57</v>
      </c>
      <c r="E347" s="448">
        <v>120000</v>
      </c>
      <c r="F347" s="448">
        <f>SUM(F348)</f>
        <v>100000</v>
      </c>
      <c r="G347" s="448">
        <f t="shared" si="83"/>
        <v>105000</v>
      </c>
      <c r="H347" s="448">
        <f t="shared" si="83"/>
        <v>205000</v>
      </c>
      <c r="I347" s="483">
        <f t="shared" si="84"/>
        <v>204.99999999999997</v>
      </c>
    </row>
    <row r="348" spans="1:9" s="471" customFormat="1" ht="14.4" thickBot="1" x14ac:dyDescent="0.3">
      <c r="A348" s="488" t="s">
        <v>543</v>
      </c>
      <c r="B348" s="557"/>
      <c r="C348" s="468">
        <v>3232</v>
      </c>
      <c r="D348" s="469" t="s">
        <v>246</v>
      </c>
      <c r="E348" s="470">
        <v>120000</v>
      </c>
      <c r="F348" s="470">
        <v>100000</v>
      </c>
      <c r="G348" s="470">
        <v>105000</v>
      </c>
      <c r="H348" s="470">
        <f>F348+G348</f>
        <v>205000</v>
      </c>
      <c r="I348" s="547">
        <f t="shared" si="84"/>
        <v>204.99999999999997</v>
      </c>
    </row>
    <row r="349" spans="1:9" s="142" customFormat="1" ht="28.8" thickTop="1" x14ac:dyDescent="0.3">
      <c r="A349" s="482"/>
      <c r="B349" s="570"/>
      <c r="C349" s="53"/>
      <c r="D349" s="477" t="s">
        <v>250</v>
      </c>
      <c r="E349" s="458"/>
      <c r="F349" s="457"/>
      <c r="G349" s="457"/>
      <c r="H349" s="457"/>
      <c r="I349" s="723">
        <f>AVERAGE(H351/F351*100)</f>
        <v>100</v>
      </c>
    </row>
    <row r="350" spans="1:9" s="29" customFormat="1" ht="13.8" x14ac:dyDescent="0.25">
      <c r="A350" s="482"/>
      <c r="B350" s="570"/>
      <c r="C350" s="53"/>
      <c r="D350" s="476" t="s">
        <v>247</v>
      </c>
      <c r="E350" s="448"/>
      <c r="F350" s="457"/>
      <c r="G350" s="457"/>
      <c r="H350" s="457"/>
      <c r="I350" s="724"/>
    </row>
    <row r="351" spans="1:9" ht="15.6" x14ac:dyDescent="0.3">
      <c r="A351" s="522"/>
      <c r="B351" s="568"/>
      <c r="C351" s="142"/>
      <c r="D351" s="527" t="s">
        <v>597</v>
      </c>
      <c r="E351" s="523">
        <v>50000</v>
      </c>
      <c r="F351" s="521">
        <f>SUM(F352)</f>
        <v>150000</v>
      </c>
      <c r="G351" s="521">
        <f t="shared" ref="G351:H353" si="85">SUM(G352)</f>
        <v>0</v>
      </c>
      <c r="H351" s="521">
        <f t="shared" si="85"/>
        <v>150000</v>
      </c>
      <c r="I351" s="724"/>
    </row>
    <row r="352" spans="1:9" ht="13.8" x14ac:dyDescent="0.25">
      <c r="A352" s="443" t="s">
        <v>544</v>
      </c>
      <c r="B352" s="556"/>
      <c r="C352" s="438">
        <v>32</v>
      </c>
      <c r="D352" s="450" t="s">
        <v>184</v>
      </c>
      <c r="E352" s="447">
        <v>50000</v>
      </c>
      <c r="F352" s="447">
        <f>SUM(F353)</f>
        <v>150000</v>
      </c>
      <c r="G352" s="447">
        <f t="shared" si="85"/>
        <v>0</v>
      </c>
      <c r="H352" s="447">
        <f t="shared" si="85"/>
        <v>150000</v>
      </c>
      <c r="I352" s="483">
        <f t="shared" ref="I352:I354" si="86">AVERAGE(H352/F352*100)</f>
        <v>100</v>
      </c>
    </row>
    <row r="353" spans="1:9" ht="13.8" x14ac:dyDescent="0.25">
      <c r="A353" s="439" t="s">
        <v>544</v>
      </c>
      <c r="B353" s="555"/>
      <c r="C353" s="452">
        <v>323</v>
      </c>
      <c r="D353" s="453" t="s">
        <v>57</v>
      </c>
      <c r="E353" s="448">
        <v>50000</v>
      </c>
      <c r="F353" s="448">
        <f>SUM(F354)</f>
        <v>150000</v>
      </c>
      <c r="G353" s="448">
        <f t="shared" si="85"/>
        <v>0</v>
      </c>
      <c r="H353" s="448">
        <f t="shared" si="85"/>
        <v>150000</v>
      </c>
      <c r="I353" s="483">
        <f t="shared" si="86"/>
        <v>100</v>
      </c>
    </row>
    <row r="354" spans="1:9" s="471" customFormat="1" ht="14.4" thickBot="1" x14ac:dyDescent="0.3">
      <c r="A354" s="488" t="s">
        <v>544</v>
      </c>
      <c r="B354" s="557"/>
      <c r="C354" s="468">
        <v>3232</v>
      </c>
      <c r="D354" s="469" t="s">
        <v>246</v>
      </c>
      <c r="E354" s="470">
        <v>50000</v>
      </c>
      <c r="F354" s="470">
        <v>150000</v>
      </c>
      <c r="G354" s="470">
        <v>0</v>
      </c>
      <c r="H354" s="470">
        <f>F354+G354</f>
        <v>150000</v>
      </c>
      <c r="I354" s="547">
        <f t="shared" si="86"/>
        <v>100</v>
      </c>
    </row>
    <row r="355" spans="1:9" s="142" customFormat="1" ht="28.8" thickTop="1" x14ac:dyDescent="0.3">
      <c r="A355" s="482"/>
      <c r="B355" s="570"/>
      <c r="C355" s="53"/>
      <c r="D355" s="477" t="s">
        <v>250</v>
      </c>
      <c r="E355" s="458"/>
      <c r="F355" s="457"/>
      <c r="G355" s="457"/>
      <c r="H355" s="457"/>
      <c r="I355" s="723">
        <f>AVERAGE(H357/F357*100)</f>
        <v>23</v>
      </c>
    </row>
    <row r="356" spans="1:9" s="29" customFormat="1" ht="13.8" x14ac:dyDescent="0.25">
      <c r="A356" s="482"/>
      <c r="B356" s="570"/>
      <c r="C356" s="53"/>
      <c r="D356" s="476" t="s">
        <v>247</v>
      </c>
      <c r="E356" s="448"/>
      <c r="F356" s="457"/>
      <c r="G356" s="457"/>
      <c r="H356" s="457"/>
      <c r="I356" s="724"/>
    </row>
    <row r="357" spans="1:9" ht="31.2" x14ac:dyDescent="0.3">
      <c r="A357" s="522"/>
      <c r="B357" s="568"/>
      <c r="C357" s="142"/>
      <c r="D357" s="527" t="s">
        <v>598</v>
      </c>
      <c r="E357" s="523">
        <v>90000</v>
      </c>
      <c r="F357" s="521">
        <f>SUM(F358)</f>
        <v>50000</v>
      </c>
      <c r="G357" s="521">
        <f t="shared" ref="G357:H359" si="87">SUM(G358)</f>
        <v>-38500</v>
      </c>
      <c r="H357" s="521">
        <f t="shared" si="87"/>
        <v>11500</v>
      </c>
      <c r="I357" s="724"/>
    </row>
    <row r="358" spans="1:9" ht="13.8" x14ac:dyDescent="0.25">
      <c r="A358" s="443" t="s">
        <v>545</v>
      </c>
      <c r="B358" s="556"/>
      <c r="C358" s="438">
        <v>32</v>
      </c>
      <c r="D358" s="450" t="s">
        <v>184</v>
      </c>
      <c r="E358" s="447">
        <v>90000</v>
      </c>
      <c r="F358" s="447">
        <f>SUM(F359)</f>
        <v>50000</v>
      </c>
      <c r="G358" s="447">
        <f t="shared" si="87"/>
        <v>-38500</v>
      </c>
      <c r="H358" s="447">
        <f t="shared" si="87"/>
        <v>11500</v>
      </c>
      <c r="I358" s="483">
        <f t="shared" ref="I358:I360" si="88">AVERAGE(H358/F358*100)</f>
        <v>23</v>
      </c>
    </row>
    <row r="359" spans="1:9" ht="13.8" x14ac:dyDescent="0.25">
      <c r="A359" s="439" t="s">
        <v>545</v>
      </c>
      <c r="B359" s="555"/>
      <c r="C359" s="452">
        <v>323</v>
      </c>
      <c r="D359" s="453" t="s">
        <v>57</v>
      </c>
      <c r="E359" s="448">
        <v>90000</v>
      </c>
      <c r="F359" s="448">
        <f>SUM(F360)</f>
        <v>50000</v>
      </c>
      <c r="G359" s="448">
        <f t="shared" si="87"/>
        <v>-38500</v>
      </c>
      <c r="H359" s="448">
        <f t="shared" si="87"/>
        <v>11500</v>
      </c>
      <c r="I359" s="483">
        <f t="shared" si="88"/>
        <v>23</v>
      </c>
    </row>
    <row r="360" spans="1:9" s="471" customFormat="1" ht="14.4" thickBot="1" x14ac:dyDescent="0.3">
      <c r="A360" s="488" t="s">
        <v>545</v>
      </c>
      <c r="B360" s="557"/>
      <c r="C360" s="468">
        <v>3232</v>
      </c>
      <c r="D360" s="469" t="s">
        <v>246</v>
      </c>
      <c r="E360" s="470">
        <v>90000</v>
      </c>
      <c r="F360" s="470">
        <v>50000</v>
      </c>
      <c r="G360" s="470">
        <v>-38500</v>
      </c>
      <c r="H360" s="470">
        <f>F360+G360</f>
        <v>11500</v>
      </c>
      <c r="I360" s="547">
        <f t="shared" si="88"/>
        <v>23</v>
      </c>
    </row>
    <row r="361" spans="1:9" s="142" customFormat="1" ht="28.8" thickTop="1" x14ac:dyDescent="0.3">
      <c r="A361" s="482"/>
      <c r="B361" s="570"/>
      <c r="C361" s="53"/>
      <c r="D361" s="477" t="s">
        <v>250</v>
      </c>
      <c r="E361" s="458"/>
      <c r="F361" s="457"/>
      <c r="G361" s="457"/>
      <c r="H361" s="457"/>
      <c r="I361" s="723">
        <f>AVERAGE(H363/F363*100)</f>
        <v>40</v>
      </c>
    </row>
    <row r="362" spans="1:9" s="29" customFormat="1" ht="13.8" x14ac:dyDescent="0.25">
      <c r="A362" s="482"/>
      <c r="B362" s="570"/>
      <c r="C362" s="53"/>
      <c r="D362" s="476" t="s">
        <v>247</v>
      </c>
      <c r="E362" s="448"/>
      <c r="F362" s="457"/>
      <c r="G362" s="457"/>
      <c r="H362" s="457"/>
      <c r="I362" s="724"/>
    </row>
    <row r="363" spans="1:9" ht="31.2" x14ac:dyDescent="0.3">
      <c r="A363" s="522"/>
      <c r="B363" s="568"/>
      <c r="C363" s="142"/>
      <c r="D363" s="527" t="s">
        <v>599</v>
      </c>
      <c r="E363" s="523">
        <v>50000</v>
      </c>
      <c r="F363" s="521">
        <f>SUM(F364)</f>
        <v>5000</v>
      </c>
      <c r="G363" s="521">
        <f t="shared" ref="G363:H365" si="89">SUM(G364)</f>
        <v>-3000</v>
      </c>
      <c r="H363" s="521">
        <f t="shared" si="89"/>
        <v>2000</v>
      </c>
      <c r="I363" s="724"/>
    </row>
    <row r="364" spans="1:9" ht="13.8" x14ac:dyDescent="0.25">
      <c r="A364" s="443" t="s">
        <v>546</v>
      </c>
      <c r="B364" s="556"/>
      <c r="C364" s="438">
        <v>32</v>
      </c>
      <c r="D364" s="450" t="s">
        <v>184</v>
      </c>
      <c r="E364" s="447">
        <v>50000</v>
      </c>
      <c r="F364" s="447">
        <f>SUM(F365)</f>
        <v>5000</v>
      </c>
      <c r="G364" s="447">
        <f t="shared" si="89"/>
        <v>-3000</v>
      </c>
      <c r="H364" s="447">
        <f t="shared" si="89"/>
        <v>2000</v>
      </c>
      <c r="I364" s="483">
        <f t="shared" ref="I364:I366" si="90">AVERAGE(H364/F364*100)</f>
        <v>40</v>
      </c>
    </row>
    <row r="365" spans="1:9" ht="13.8" x14ac:dyDescent="0.25">
      <c r="A365" s="439" t="s">
        <v>546</v>
      </c>
      <c r="B365" s="555"/>
      <c r="C365" s="452">
        <v>323</v>
      </c>
      <c r="D365" s="453" t="s">
        <v>57</v>
      </c>
      <c r="E365" s="448">
        <v>50000</v>
      </c>
      <c r="F365" s="448">
        <f>SUM(F366)</f>
        <v>5000</v>
      </c>
      <c r="G365" s="448">
        <f t="shared" si="89"/>
        <v>-3000</v>
      </c>
      <c r="H365" s="448">
        <f t="shared" si="89"/>
        <v>2000</v>
      </c>
      <c r="I365" s="483">
        <f t="shared" si="90"/>
        <v>40</v>
      </c>
    </row>
    <row r="366" spans="1:9" s="471" customFormat="1" ht="14.4" thickBot="1" x14ac:dyDescent="0.3">
      <c r="A366" s="488" t="s">
        <v>546</v>
      </c>
      <c r="B366" s="557"/>
      <c r="C366" s="468">
        <v>3232</v>
      </c>
      <c r="D366" s="469" t="s">
        <v>246</v>
      </c>
      <c r="E366" s="470">
        <v>50000</v>
      </c>
      <c r="F366" s="470">
        <v>5000</v>
      </c>
      <c r="G366" s="470">
        <v>-3000</v>
      </c>
      <c r="H366" s="470">
        <f>F366+G366</f>
        <v>2000</v>
      </c>
      <c r="I366" s="547">
        <f t="shared" si="90"/>
        <v>40</v>
      </c>
    </row>
    <row r="367" spans="1:9" s="506" customFormat="1" ht="28.8" thickTop="1" x14ac:dyDescent="0.3">
      <c r="A367" s="482"/>
      <c r="B367" s="570"/>
      <c r="C367" s="53"/>
      <c r="D367" s="477" t="s">
        <v>427</v>
      </c>
      <c r="E367" s="458"/>
      <c r="F367" s="457"/>
      <c r="G367" s="457"/>
      <c r="H367" s="457"/>
      <c r="I367" s="723">
        <f>AVERAGE(H369/F369*100)</f>
        <v>141.89189189189187</v>
      </c>
    </row>
    <row r="368" spans="1:9" ht="13.8" x14ac:dyDescent="0.25">
      <c r="A368" s="482"/>
      <c r="B368" s="570"/>
      <c r="C368" s="53"/>
      <c r="D368" s="476" t="s">
        <v>247</v>
      </c>
      <c r="E368" s="448"/>
      <c r="F368" s="457"/>
      <c r="G368" s="457"/>
      <c r="H368" s="457"/>
      <c r="I368" s="724"/>
    </row>
    <row r="369" spans="1:9" ht="31.2" x14ac:dyDescent="0.3">
      <c r="A369" s="522"/>
      <c r="B369" s="568"/>
      <c r="C369" s="142"/>
      <c r="D369" s="527" t="s">
        <v>600</v>
      </c>
      <c r="E369" s="523">
        <v>50000</v>
      </c>
      <c r="F369" s="521">
        <f>SUM(F370)</f>
        <v>37000</v>
      </c>
      <c r="G369" s="521">
        <f>SUM(G370)</f>
        <v>15500</v>
      </c>
      <c r="H369" s="521">
        <f>SUM(H370)</f>
        <v>52500</v>
      </c>
      <c r="I369" s="724"/>
    </row>
    <row r="370" spans="1:9" s="142" customFormat="1" ht="15.6" x14ac:dyDescent="0.3">
      <c r="A370" s="443" t="s">
        <v>601</v>
      </c>
      <c r="B370" s="556"/>
      <c r="C370" s="438">
        <v>32</v>
      </c>
      <c r="D370" s="450" t="s">
        <v>184</v>
      </c>
      <c r="E370" s="447">
        <v>50000</v>
      </c>
      <c r="F370" s="447">
        <f>SUM(F371+F373)</f>
        <v>37000</v>
      </c>
      <c r="G370" s="447">
        <f>SUM(G371+G373)</f>
        <v>15500</v>
      </c>
      <c r="H370" s="447">
        <f>SUM(H371+H373)</f>
        <v>52500</v>
      </c>
      <c r="I370" s="483">
        <f t="shared" ref="I370:I374" si="91">AVERAGE(H370/F370*100)</f>
        <v>141.89189189189187</v>
      </c>
    </row>
    <row r="371" spans="1:9" s="29" customFormat="1" ht="13.8" x14ac:dyDescent="0.25">
      <c r="A371" s="439" t="s">
        <v>601</v>
      </c>
      <c r="B371" s="555"/>
      <c r="C371" s="452">
        <v>322</v>
      </c>
      <c r="D371" s="453" t="s">
        <v>53</v>
      </c>
      <c r="E371" s="448">
        <v>50000</v>
      </c>
      <c r="F371" s="448">
        <f>SUM(F372)</f>
        <v>30000</v>
      </c>
      <c r="G371" s="448">
        <f>SUM(G372)</f>
        <v>10000</v>
      </c>
      <c r="H371" s="448">
        <f>SUM(H372)</f>
        <v>40000</v>
      </c>
      <c r="I371" s="483">
        <f t="shared" si="91"/>
        <v>133.33333333333331</v>
      </c>
    </row>
    <row r="372" spans="1:9" ht="13.8" x14ac:dyDescent="0.25">
      <c r="A372" s="439" t="s">
        <v>601</v>
      </c>
      <c r="B372" s="555"/>
      <c r="C372" s="452">
        <v>3225</v>
      </c>
      <c r="D372" s="453" t="s">
        <v>194</v>
      </c>
      <c r="E372" s="448">
        <v>50000</v>
      </c>
      <c r="F372" s="448">
        <v>30000</v>
      </c>
      <c r="G372" s="448">
        <v>10000</v>
      </c>
      <c r="H372" s="448">
        <f>F372+G372</f>
        <v>40000</v>
      </c>
      <c r="I372" s="483">
        <f t="shared" si="91"/>
        <v>133.33333333333331</v>
      </c>
    </row>
    <row r="373" spans="1:9" ht="13.8" x14ac:dyDescent="0.25">
      <c r="A373" s="439" t="s">
        <v>601</v>
      </c>
      <c r="B373" s="555"/>
      <c r="C373" s="452">
        <v>323</v>
      </c>
      <c r="D373" s="453" t="s">
        <v>57</v>
      </c>
      <c r="E373" s="448">
        <v>50000</v>
      </c>
      <c r="F373" s="448">
        <f>SUM(F374)</f>
        <v>7000</v>
      </c>
      <c r="G373" s="448">
        <f>SUM(G374)</f>
        <v>5500</v>
      </c>
      <c r="H373" s="448">
        <f>SUM(H374)</f>
        <v>12500</v>
      </c>
      <c r="I373" s="483">
        <f t="shared" si="91"/>
        <v>178.57142857142858</v>
      </c>
    </row>
    <row r="374" spans="1:9" s="471" customFormat="1" ht="14.4" thickBot="1" x14ac:dyDescent="0.3">
      <c r="A374" s="488" t="s">
        <v>601</v>
      </c>
      <c r="B374" s="557"/>
      <c r="C374" s="468">
        <v>3239</v>
      </c>
      <c r="D374" s="469" t="s">
        <v>65</v>
      </c>
      <c r="E374" s="470">
        <v>50000</v>
      </c>
      <c r="F374" s="470">
        <v>7000</v>
      </c>
      <c r="G374" s="470">
        <v>5500</v>
      </c>
      <c r="H374" s="470">
        <f>F374+G374</f>
        <v>12500</v>
      </c>
      <c r="I374" s="547">
        <f t="shared" si="91"/>
        <v>178.57142857142858</v>
      </c>
    </row>
    <row r="375" spans="1:9" s="142" customFormat="1" ht="16.2" thickTop="1" x14ac:dyDescent="0.3">
      <c r="A375" s="482"/>
      <c r="B375" s="570"/>
      <c r="C375" s="53"/>
      <c r="D375" s="477" t="s">
        <v>568</v>
      </c>
      <c r="E375" s="458"/>
      <c r="F375" s="457"/>
      <c r="G375" s="457"/>
      <c r="H375" s="457"/>
      <c r="I375" s="723">
        <v>0</v>
      </c>
    </row>
    <row r="376" spans="1:9" s="29" customFormat="1" ht="13.8" x14ac:dyDescent="0.25">
      <c r="A376" s="482"/>
      <c r="B376" s="570"/>
      <c r="C376" s="53"/>
      <c r="D376" s="476" t="s">
        <v>247</v>
      </c>
      <c r="E376" s="448"/>
      <c r="F376" s="457"/>
      <c r="G376" s="457"/>
      <c r="H376" s="457"/>
      <c r="I376" s="724"/>
    </row>
    <row r="377" spans="1:9" ht="31.2" x14ac:dyDescent="0.3">
      <c r="A377" s="522"/>
      <c r="B377" s="568"/>
      <c r="C377" s="142"/>
      <c r="D377" s="527" t="s">
        <v>639</v>
      </c>
      <c r="E377" s="523">
        <v>350000</v>
      </c>
      <c r="F377" s="521">
        <f>SUM(F378)</f>
        <v>0</v>
      </c>
      <c r="G377" s="521">
        <f t="shared" ref="G377:H379" si="92">SUM(G378)</f>
        <v>0</v>
      </c>
      <c r="H377" s="521">
        <f t="shared" si="92"/>
        <v>0</v>
      </c>
      <c r="I377" s="724"/>
    </row>
    <row r="378" spans="1:9" ht="13.8" x14ac:dyDescent="0.25">
      <c r="A378" s="443" t="s">
        <v>637</v>
      </c>
      <c r="B378" s="556"/>
      <c r="C378" s="438">
        <v>32</v>
      </c>
      <c r="D378" s="450" t="s">
        <v>184</v>
      </c>
      <c r="E378" s="447">
        <v>350000</v>
      </c>
      <c r="F378" s="447">
        <f>SUM(F379)</f>
        <v>0</v>
      </c>
      <c r="G378" s="447">
        <f t="shared" si="92"/>
        <v>0</v>
      </c>
      <c r="H378" s="447">
        <f t="shared" si="92"/>
        <v>0</v>
      </c>
      <c r="I378" s="483">
        <v>0</v>
      </c>
    </row>
    <row r="379" spans="1:9" ht="13.8" x14ac:dyDescent="0.25">
      <c r="A379" s="439" t="s">
        <v>637</v>
      </c>
      <c r="B379" s="555"/>
      <c r="C379" s="452">
        <v>323</v>
      </c>
      <c r="D379" s="453" t="s">
        <v>57</v>
      </c>
      <c r="E379" s="448">
        <v>350000</v>
      </c>
      <c r="F379" s="448">
        <f>SUM(F380)</f>
        <v>0</v>
      </c>
      <c r="G379" s="448">
        <f t="shared" si="92"/>
        <v>0</v>
      </c>
      <c r="H379" s="448">
        <f t="shared" si="92"/>
        <v>0</v>
      </c>
      <c r="I379" s="483">
        <v>0</v>
      </c>
    </row>
    <row r="380" spans="1:9" s="471" customFormat="1" ht="14.4" thickBot="1" x14ac:dyDescent="0.3">
      <c r="A380" s="488" t="s">
        <v>637</v>
      </c>
      <c r="B380" s="557"/>
      <c r="C380" s="468">
        <v>3232</v>
      </c>
      <c r="D380" s="469" t="s">
        <v>246</v>
      </c>
      <c r="E380" s="470">
        <v>350000</v>
      </c>
      <c r="F380" s="470">
        <v>0</v>
      </c>
      <c r="G380" s="470">
        <v>0</v>
      </c>
      <c r="H380" s="470">
        <f>F380+G380</f>
        <v>0</v>
      </c>
      <c r="I380" s="487">
        <v>0</v>
      </c>
    </row>
    <row r="381" spans="1:9" s="142" customFormat="1" ht="16.2" thickTop="1" x14ac:dyDescent="0.3">
      <c r="A381" s="482"/>
      <c r="B381" s="570"/>
      <c r="C381" s="53"/>
      <c r="D381" s="477" t="s">
        <v>568</v>
      </c>
      <c r="E381" s="458"/>
      <c r="F381" s="457"/>
      <c r="G381" s="457"/>
      <c r="H381" s="457"/>
      <c r="I381" s="725">
        <v>0</v>
      </c>
    </row>
    <row r="382" spans="1:9" s="29" customFormat="1" ht="13.8" x14ac:dyDescent="0.25">
      <c r="A382" s="482"/>
      <c r="B382" s="570"/>
      <c r="C382" s="53"/>
      <c r="D382" s="476" t="s">
        <v>247</v>
      </c>
      <c r="E382" s="448"/>
      <c r="F382" s="457"/>
      <c r="G382" s="457"/>
      <c r="H382" s="457"/>
      <c r="I382" s="726"/>
    </row>
    <row r="383" spans="1:9" ht="31.2" x14ac:dyDescent="0.3">
      <c r="A383" s="522"/>
      <c r="B383" s="568"/>
      <c r="C383" s="142"/>
      <c r="D383" s="527" t="s">
        <v>640</v>
      </c>
      <c r="E383" s="523">
        <v>350000</v>
      </c>
      <c r="F383" s="521">
        <f>SUM(F384)</f>
        <v>0</v>
      </c>
      <c r="G383" s="521">
        <f t="shared" ref="G383:H385" si="93">SUM(G384)</f>
        <v>0</v>
      </c>
      <c r="H383" s="521">
        <f t="shared" si="93"/>
        <v>0</v>
      </c>
      <c r="I383" s="726"/>
    </row>
    <row r="384" spans="1:9" ht="13.8" x14ac:dyDescent="0.25">
      <c r="A384" s="443" t="s">
        <v>638</v>
      </c>
      <c r="B384" s="556"/>
      <c r="C384" s="438">
        <v>32</v>
      </c>
      <c r="D384" s="450" t="s">
        <v>184</v>
      </c>
      <c r="E384" s="447">
        <v>350000</v>
      </c>
      <c r="F384" s="447">
        <f>SUM(F385)</f>
        <v>0</v>
      </c>
      <c r="G384" s="447">
        <f t="shared" si="93"/>
        <v>0</v>
      </c>
      <c r="H384" s="447">
        <f t="shared" si="93"/>
        <v>0</v>
      </c>
      <c r="I384" s="484">
        <v>0</v>
      </c>
    </row>
    <row r="385" spans="1:9" ht="13.8" x14ac:dyDescent="0.25">
      <c r="A385" s="439" t="s">
        <v>638</v>
      </c>
      <c r="B385" s="555"/>
      <c r="C385" s="452">
        <v>323</v>
      </c>
      <c r="D385" s="453" t="s">
        <v>57</v>
      </c>
      <c r="E385" s="448">
        <v>350000</v>
      </c>
      <c r="F385" s="448">
        <f>SUM(F386)</f>
        <v>0</v>
      </c>
      <c r="G385" s="448">
        <f t="shared" si="93"/>
        <v>0</v>
      </c>
      <c r="H385" s="448">
        <f t="shared" si="93"/>
        <v>0</v>
      </c>
      <c r="I385" s="484">
        <v>0</v>
      </c>
    </row>
    <row r="386" spans="1:9" s="471" customFormat="1" ht="14.4" thickBot="1" x14ac:dyDescent="0.3">
      <c r="A386" s="488" t="s">
        <v>638</v>
      </c>
      <c r="B386" s="557"/>
      <c r="C386" s="468">
        <v>3232</v>
      </c>
      <c r="D386" s="469" t="s">
        <v>246</v>
      </c>
      <c r="E386" s="470">
        <v>350000</v>
      </c>
      <c r="F386" s="470">
        <v>0</v>
      </c>
      <c r="G386" s="470">
        <v>0</v>
      </c>
      <c r="H386" s="470">
        <f>F386+G386</f>
        <v>0</v>
      </c>
      <c r="I386" s="487">
        <v>0</v>
      </c>
    </row>
    <row r="387" spans="1:9" s="142" customFormat="1" ht="16.2" thickTop="1" x14ac:dyDescent="0.3">
      <c r="A387" s="482"/>
      <c r="B387" s="570"/>
      <c r="C387" s="53"/>
      <c r="D387" s="477" t="s">
        <v>568</v>
      </c>
      <c r="E387" s="458"/>
      <c r="F387" s="457"/>
      <c r="G387" s="457"/>
      <c r="H387" s="457"/>
      <c r="I387" s="725">
        <v>0</v>
      </c>
    </row>
    <row r="388" spans="1:9" s="29" customFormat="1" ht="13.8" x14ac:dyDescent="0.25">
      <c r="A388" s="482"/>
      <c r="B388" s="570"/>
      <c r="C388" s="53"/>
      <c r="D388" s="476" t="s">
        <v>247</v>
      </c>
      <c r="E388" s="448"/>
      <c r="F388" s="457"/>
      <c r="G388" s="457"/>
      <c r="H388" s="457"/>
      <c r="I388" s="726"/>
    </row>
    <row r="389" spans="1:9" ht="31.2" x14ac:dyDescent="0.3">
      <c r="A389" s="522"/>
      <c r="B389" s="568"/>
      <c r="C389" s="142"/>
      <c r="D389" s="527" t="s">
        <v>641</v>
      </c>
      <c r="E389" s="523">
        <v>350000</v>
      </c>
      <c r="F389" s="521">
        <f>SUM(F390)</f>
        <v>0</v>
      </c>
      <c r="G389" s="521">
        <f t="shared" ref="G389:H391" si="94">SUM(G390)</f>
        <v>0</v>
      </c>
      <c r="H389" s="521">
        <f t="shared" si="94"/>
        <v>0</v>
      </c>
      <c r="I389" s="726"/>
    </row>
    <row r="390" spans="1:9" ht="13.8" x14ac:dyDescent="0.25">
      <c r="A390" s="443" t="s">
        <v>642</v>
      </c>
      <c r="B390" s="556"/>
      <c r="C390" s="438">
        <v>32</v>
      </c>
      <c r="D390" s="450" t="s">
        <v>184</v>
      </c>
      <c r="E390" s="447">
        <v>350000</v>
      </c>
      <c r="F390" s="447">
        <f>SUM(F391)</f>
        <v>0</v>
      </c>
      <c r="G390" s="447">
        <f t="shared" si="94"/>
        <v>0</v>
      </c>
      <c r="H390" s="447">
        <f t="shared" si="94"/>
        <v>0</v>
      </c>
      <c r="I390" s="484">
        <v>0</v>
      </c>
    </row>
    <row r="391" spans="1:9" ht="13.8" x14ac:dyDescent="0.25">
      <c r="A391" s="439" t="s">
        <v>642</v>
      </c>
      <c r="B391" s="555"/>
      <c r="C391" s="452">
        <v>323</v>
      </c>
      <c r="D391" s="453" t="s">
        <v>57</v>
      </c>
      <c r="E391" s="448">
        <v>350000</v>
      </c>
      <c r="F391" s="448">
        <f>SUM(F392)</f>
        <v>0</v>
      </c>
      <c r="G391" s="448">
        <f t="shared" si="94"/>
        <v>0</v>
      </c>
      <c r="H391" s="448">
        <f t="shared" si="94"/>
        <v>0</v>
      </c>
      <c r="I391" s="484">
        <v>0</v>
      </c>
    </row>
    <row r="392" spans="1:9" s="471" customFormat="1" ht="14.4" thickBot="1" x14ac:dyDescent="0.3">
      <c r="A392" s="488" t="s">
        <v>642</v>
      </c>
      <c r="B392" s="557"/>
      <c r="C392" s="468">
        <v>3232</v>
      </c>
      <c r="D392" s="469" t="s">
        <v>246</v>
      </c>
      <c r="E392" s="470">
        <v>350000</v>
      </c>
      <c r="F392" s="470">
        <v>0</v>
      </c>
      <c r="G392" s="470">
        <v>0</v>
      </c>
      <c r="H392" s="470">
        <f>F392+G392</f>
        <v>0</v>
      </c>
      <c r="I392" s="487">
        <v>0</v>
      </c>
    </row>
    <row r="393" spans="1:9" s="142" customFormat="1" ht="16.2" thickTop="1" x14ac:dyDescent="0.3">
      <c r="A393" s="482"/>
      <c r="B393" s="570"/>
      <c r="C393" s="53"/>
      <c r="D393" s="477" t="s">
        <v>568</v>
      </c>
      <c r="E393" s="458"/>
      <c r="F393" s="457"/>
      <c r="G393" s="457"/>
      <c r="H393" s="457"/>
      <c r="I393" s="725">
        <v>0</v>
      </c>
    </row>
    <row r="394" spans="1:9" s="29" customFormat="1" ht="13.8" x14ac:dyDescent="0.25">
      <c r="A394" s="482"/>
      <c r="B394" s="570"/>
      <c r="C394" s="53"/>
      <c r="D394" s="476" t="s">
        <v>247</v>
      </c>
      <c r="E394" s="448"/>
      <c r="F394" s="457"/>
      <c r="G394" s="457"/>
      <c r="H394" s="457"/>
      <c r="I394" s="726"/>
    </row>
    <row r="395" spans="1:9" ht="31.2" x14ac:dyDescent="0.3">
      <c r="A395" s="522"/>
      <c r="B395" s="568"/>
      <c r="C395" s="142"/>
      <c r="D395" s="527" t="s">
        <v>643</v>
      </c>
      <c r="E395" s="523">
        <v>350000</v>
      </c>
      <c r="F395" s="521">
        <f>SUM(F396)</f>
        <v>0</v>
      </c>
      <c r="G395" s="521">
        <f t="shared" ref="G395:H397" si="95">SUM(G396)</f>
        <v>0</v>
      </c>
      <c r="H395" s="521">
        <f t="shared" si="95"/>
        <v>0</v>
      </c>
      <c r="I395" s="726"/>
    </row>
    <row r="396" spans="1:9" ht="13.8" x14ac:dyDescent="0.25">
      <c r="A396" s="443" t="s">
        <v>644</v>
      </c>
      <c r="B396" s="556"/>
      <c r="C396" s="438">
        <v>32</v>
      </c>
      <c r="D396" s="450" t="s">
        <v>184</v>
      </c>
      <c r="E396" s="447">
        <v>350000</v>
      </c>
      <c r="F396" s="447">
        <f>SUM(F397)</f>
        <v>0</v>
      </c>
      <c r="G396" s="447">
        <f t="shared" si="95"/>
        <v>0</v>
      </c>
      <c r="H396" s="447">
        <f t="shared" si="95"/>
        <v>0</v>
      </c>
      <c r="I396" s="484">
        <v>0</v>
      </c>
    </row>
    <row r="397" spans="1:9" ht="13.8" x14ac:dyDescent="0.25">
      <c r="A397" s="439" t="s">
        <v>644</v>
      </c>
      <c r="B397" s="555"/>
      <c r="C397" s="452">
        <v>323</v>
      </c>
      <c r="D397" s="453" t="s">
        <v>57</v>
      </c>
      <c r="E397" s="448">
        <v>350000</v>
      </c>
      <c r="F397" s="448">
        <f>SUM(F398)</f>
        <v>0</v>
      </c>
      <c r="G397" s="448">
        <f t="shared" si="95"/>
        <v>0</v>
      </c>
      <c r="H397" s="448">
        <f t="shared" si="95"/>
        <v>0</v>
      </c>
      <c r="I397" s="484">
        <v>0</v>
      </c>
    </row>
    <row r="398" spans="1:9" ht="14.4" thickBot="1" x14ac:dyDescent="0.3">
      <c r="A398" s="440" t="s">
        <v>644</v>
      </c>
      <c r="B398" s="558"/>
      <c r="C398" s="480">
        <v>3232</v>
      </c>
      <c r="D398" s="455" t="s">
        <v>246</v>
      </c>
      <c r="E398" s="446">
        <v>350000</v>
      </c>
      <c r="F398" s="446">
        <v>0</v>
      </c>
      <c r="G398" s="446">
        <v>0</v>
      </c>
      <c r="H398" s="446">
        <f>F398+G398</f>
        <v>0</v>
      </c>
      <c r="I398" s="489">
        <v>0</v>
      </c>
    </row>
    <row r="399" spans="1:9" ht="18" thickBot="1" x14ac:dyDescent="0.35">
      <c r="A399" s="731" t="s">
        <v>625</v>
      </c>
      <c r="B399" s="732"/>
      <c r="C399" s="732"/>
      <c r="D399" s="733"/>
      <c r="E399" s="505" t="e">
        <f>SUM(E402+#REF!+#REF!+E408+E414)</f>
        <v>#REF!</v>
      </c>
      <c r="F399" s="505">
        <f>SUM(F402+F408+F414+F427+F434+F440)</f>
        <v>3490000</v>
      </c>
      <c r="G399" s="505">
        <f>SUM(G402+G408+G414+G427+G434+G440)</f>
        <v>-1540500</v>
      </c>
      <c r="H399" s="505">
        <f>SUM(H402+H408+H414+H427+H434+H440)</f>
        <v>1949500</v>
      </c>
      <c r="I399" s="509">
        <f>AVERAGE(H399/F399*100)</f>
        <v>55.859598853868199</v>
      </c>
    </row>
    <row r="400" spans="1:9" s="142" customFormat="1" ht="15.6" x14ac:dyDescent="0.3">
      <c r="A400" s="482"/>
      <c r="B400" s="53"/>
      <c r="C400" s="53"/>
      <c r="D400" s="477" t="s">
        <v>568</v>
      </c>
      <c r="E400" s="458"/>
      <c r="F400" s="457"/>
      <c r="G400" s="457"/>
      <c r="H400" s="457"/>
      <c r="I400" s="723">
        <f>AVERAGE(H402/F402*100)</f>
        <v>0</v>
      </c>
    </row>
    <row r="401" spans="1:9" s="29" customFormat="1" ht="13.8" x14ac:dyDescent="0.25">
      <c r="A401" s="482"/>
      <c r="B401" s="53"/>
      <c r="C401" s="53"/>
      <c r="D401" s="476" t="s">
        <v>251</v>
      </c>
      <c r="E401" s="448"/>
      <c r="F401" s="457"/>
      <c r="G401" s="457"/>
      <c r="H401" s="457"/>
      <c r="I401" s="724"/>
    </row>
    <row r="402" spans="1:9" ht="31.2" x14ac:dyDescent="0.3">
      <c r="A402" s="522"/>
      <c r="B402" s="142"/>
      <c r="C402" s="142"/>
      <c r="D402" s="527" t="s">
        <v>480</v>
      </c>
      <c r="E402" s="523">
        <v>120000</v>
      </c>
      <c r="F402" s="521">
        <f>SUM(F403)</f>
        <v>100000</v>
      </c>
      <c r="G402" s="521">
        <f t="shared" ref="G402:H404" si="96">SUM(G403)</f>
        <v>-100000</v>
      </c>
      <c r="H402" s="521">
        <f t="shared" si="96"/>
        <v>0</v>
      </c>
      <c r="I402" s="724"/>
    </row>
    <row r="403" spans="1:9" ht="13.8" x14ac:dyDescent="0.25">
      <c r="A403" s="443" t="s">
        <v>547</v>
      </c>
      <c r="B403" s="556"/>
      <c r="C403" s="438">
        <v>41</v>
      </c>
      <c r="D403" s="450" t="s">
        <v>252</v>
      </c>
      <c r="E403" s="447">
        <v>120000</v>
      </c>
      <c r="F403" s="447">
        <f>SUM(F404)</f>
        <v>100000</v>
      </c>
      <c r="G403" s="447">
        <f t="shared" si="96"/>
        <v>-100000</v>
      </c>
      <c r="H403" s="447">
        <f t="shared" si="96"/>
        <v>0</v>
      </c>
      <c r="I403" s="483">
        <f t="shared" ref="I403:I405" si="97">AVERAGE(H403/F403*100)</f>
        <v>0</v>
      </c>
    </row>
    <row r="404" spans="1:9" ht="13.8" x14ac:dyDescent="0.25">
      <c r="A404" s="439" t="s">
        <v>547</v>
      </c>
      <c r="B404" s="555"/>
      <c r="C404" s="452">
        <v>411</v>
      </c>
      <c r="D404" s="453" t="s">
        <v>96</v>
      </c>
      <c r="E404" s="448">
        <v>120000</v>
      </c>
      <c r="F404" s="448">
        <f>SUM(F405)</f>
        <v>100000</v>
      </c>
      <c r="G404" s="448">
        <f t="shared" si="96"/>
        <v>-100000</v>
      </c>
      <c r="H404" s="448">
        <f t="shared" si="96"/>
        <v>0</v>
      </c>
      <c r="I404" s="483">
        <f t="shared" si="97"/>
        <v>0</v>
      </c>
    </row>
    <row r="405" spans="1:9" s="574" customFormat="1" ht="14.4" thickBot="1" x14ac:dyDescent="0.3">
      <c r="A405" s="488" t="s">
        <v>547</v>
      </c>
      <c r="B405" s="557"/>
      <c r="C405" s="468">
        <v>4111</v>
      </c>
      <c r="D405" s="469" t="s">
        <v>41</v>
      </c>
      <c r="E405" s="470">
        <v>120000</v>
      </c>
      <c r="F405" s="470">
        <v>100000</v>
      </c>
      <c r="G405" s="470">
        <v>-100000</v>
      </c>
      <c r="H405" s="470">
        <f>F405+G405</f>
        <v>0</v>
      </c>
      <c r="I405" s="547">
        <f t="shared" si="97"/>
        <v>0</v>
      </c>
    </row>
    <row r="406" spans="1:9" s="142" customFormat="1" ht="16.2" thickTop="1" x14ac:dyDescent="0.3">
      <c r="A406" s="482"/>
      <c r="B406" s="570"/>
      <c r="C406" s="53"/>
      <c r="D406" s="477" t="s">
        <v>568</v>
      </c>
      <c r="E406" s="458"/>
      <c r="F406" s="457"/>
      <c r="G406" s="457"/>
      <c r="H406" s="457"/>
      <c r="I406" s="723">
        <f>AVERAGE(H408/F408*100)</f>
        <v>80</v>
      </c>
    </row>
    <row r="407" spans="1:9" s="29" customFormat="1" ht="13.8" x14ac:dyDescent="0.25">
      <c r="A407" s="482"/>
      <c r="B407" s="570"/>
      <c r="C407" s="53"/>
      <c r="D407" s="476" t="s">
        <v>256</v>
      </c>
      <c r="E407" s="448"/>
      <c r="F407" s="457"/>
      <c r="G407" s="457"/>
      <c r="H407" s="457"/>
      <c r="I407" s="724"/>
    </row>
    <row r="408" spans="1:9" ht="15.6" x14ac:dyDescent="0.3">
      <c r="A408" s="522"/>
      <c r="B408" s="568"/>
      <c r="C408" s="142"/>
      <c r="D408" s="527" t="s">
        <v>481</v>
      </c>
      <c r="E408" s="523">
        <v>300000</v>
      </c>
      <c r="F408" s="521">
        <f>SUM(F409)</f>
        <v>100000</v>
      </c>
      <c r="G408" s="521">
        <f t="shared" ref="G408:H410" si="98">SUM(G409)</f>
        <v>-20000</v>
      </c>
      <c r="H408" s="521">
        <f t="shared" si="98"/>
        <v>80000</v>
      </c>
      <c r="I408" s="724"/>
    </row>
    <row r="409" spans="1:9" ht="13.8" x14ac:dyDescent="0.25">
      <c r="A409" s="443" t="s">
        <v>548</v>
      </c>
      <c r="B409" s="556"/>
      <c r="C409" s="438">
        <v>42</v>
      </c>
      <c r="D409" s="450" t="s">
        <v>254</v>
      </c>
      <c r="E409" s="447">
        <v>300000</v>
      </c>
      <c r="F409" s="447">
        <f>SUM(F410)</f>
        <v>100000</v>
      </c>
      <c r="G409" s="447">
        <f t="shared" si="98"/>
        <v>-20000</v>
      </c>
      <c r="H409" s="447">
        <f t="shared" si="98"/>
        <v>80000</v>
      </c>
      <c r="I409" s="483">
        <f t="shared" ref="I409:I411" si="99">AVERAGE(H409/F409*100)</f>
        <v>80</v>
      </c>
    </row>
    <row r="410" spans="1:9" ht="13.8" x14ac:dyDescent="0.25">
      <c r="A410" s="439" t="s">
        <v>548</v>
      </c>
      <c r="B410" s="555"/>
      <c r="C410" s="452">
        <v>421</v>
      </c>
      <c r="D410" s="453" t="s">
        <v>98</v>
      </c>
      <c r="E410" s="448">
        <v>300000</v>
      </c>
      <c r="F410" s="448">
        <f>SUM(F411)</f>
        <v>100000</v>
      </c>
      <c r="G410" s="448">
        <f t="shared" si="98"/>
        <v>-20000</v>
      </c>
      <c r="H410" s="448">
        <f t="shared" si="98"/>
        <v>80000</v>
      </c>
      <c r="I410" s="483">
        <f t="shared" si="99"/>
        <v>80</v>
      </c>
    </row>
    <row r="411" spans="1:9" s="471" customFormat="1" ht="14.4" thickBot="1" x14ac:dyDescent="0.3">
      <c r="A411" s="488" t="s">
        <v>548</v>
      </c>
      <c r="B411" s="557"/>
      <c r="C411" s="468">
        <v>4214</v>
      </c>
      <c r="D411" s="469" t="s">
        <v>255</v>
      </c>
      <c r="E411" s="470">
        <v>300000</v>
      </c>
      <c r="F411" s="470">
        <v>100000</v>
      </c>
      <c r="G411" s="470">
        <v>-20000</v>
      </c>
      <c r="H411" s="470">
        <f>F411+G411</f>
        <v>80000</v>
      </c>
      <c r="I411" s="547">
        <f t="shared" si="99"/>
        <v>80</v>
      </c>
    </row>
    <row r="412" spans="1:9" ht="14.4" thickTop="1" x14ac:dyDescent="0.25">
      <c r="A412" s="482"/>
      <c r="B412" s="570"/>
      <c r="C412" s="53"/>
      <c r="D412" s="477" t="s">
        <v>568</v>
      </c>
      <c r="E412" s="458"/>
      <c r="F412" s="457"/>
      <c r="G412" s="457"/>
      <c r="H412" s="457"/>
      <c r="I412" s="723">
        <f>AVERAGE(H414/F414*100)</f>
        <v>46.864406779661017</v>
      </c>
    </row>
    <row r="413" spans="1:9" ht="27.6" x14ac:dyDescent="0.25">
      <c r="A413" s="482"/>
      <c r="B413" s="570"/>
      <c r="C413" s="53"/>
      <c r="D413" s="477" t="s">
        <v>257</v>
      </c>
      <c r="E413" s="448"/>
      <c r="F413" s="457"/>
      <c r="G413" s="457"/>
      <c r="H413" s="457"/>
      <c r="I413" s="724"/>
    </row>
    <row r="414" spans="1:9" ht="15.6" x14ac:dyDescent="0.3">
      <c r="A414" s="522"/>
      <c r="B414" s="568"/>
      <c r="C414" s="142"/>
      <c r="D414" s="527" t="s">
        <v>482</v>
      </c>
      <c r="E414" s="523">
        <v>1472500</v>
      </c>
      <c r="F414" s="521">
        <f>SUM(F415)</f>
        <v>2360000</v>
      </c>
      <c r="G414" s="521">
        <f t="shared" ref="F414:H415" si="100">SUM(G415)</f>
        <v>-1254000</v>
      </c>
      <c r="H414" s="521">
        <f t="shared" si="100"/>
        <v>1106000</v>
      </c>
      <c r="I414" s="724"/>
    </row>
    <row r="415" spans="1:9" ht="13.8" x14ac:dyDescent="0.25">
      <c r="A415" s="443" t="s">
        <v>549</v>
      </c>
      <c r="B415" s="556"/>
      <c r="C415" s="438">
        <v>42</v>
      </c>
      <c r="D415" s="450" t="s">
        <v>254</v>
      </c>
      <c r="E415" s="447">
        <v>1472500</v>
      </c>
      <c r="F415" s="447">
        <f t="shared" si="100"/>
        <v>2360000</v>
      </c>
      <c r="G415" s="447">
        <f t="shared" si="100"/>
        <v>-1254000</v>
      </c>
      <c r="H415" s="447">
        <f t="shared" si="100"/>
        <v>1106000</v>
      </c>
      <c r="I415" s="483">
        <f t="shared" ref="I415:I416" si="101">AVERAGE(H415/F415*100)</f>
        <v>46.864406779661017</v>
      </c>
    </row>
    <row r="416" spans="1:9" s="142" customFormat="1" ht="15.6" x14ac:dyDescent="0.3">
      <c r="A416" s="439" t="s">
        <v>549</v>
      </c>
      <c r="B416" s="555"/>
      <c r="C416" s="452">
        <v>421</v>
      </c>
      <c r="D416" s="453" t="s">
        <v>98</v>
      </c>
      <c r="E416" s="448">
        <v>1472500</v>
      </c>
      <c r="F416" s="448">
        <f>SUM(F417:F424)</f>
        <v>2360000</v>
      </c>
      <c r="G416" s="448">
        <f>SUM(G417:G424)</f>
        <v>-1254000</v>
      </c>
      <c r="H416" s="448">
        <f>SUM(H417:H424)</f>
        <v>1106000</v>
      </c>
      <c r="I416" s="483">
        <f t="shared" si="101"/>
        <v>46.864406779661017</v>
      </c>
    </row>
    <row r="417" spans="1:9" s="29" customFormat="1" ht="13.8" x14ac:dyDescent="0.25">
      <c r="A417" s="439" t="s">
        <v>549</v>
      </c>
      <c r="B417" s="555"/>
      <c r="C417" s="452">
        <v>4213</v>
      </c>
      <c r="D417" s="453" t="s">
        <v>628</v>
      </c>
      <c r="E417" s="448">
        <v>1472500</v>
      </c>
      <c r="F417" s="448">
        <v>0</v>
      </c>
      <c r="G417" s="448">
        <v>0</v>
      </c>
      <c r="H417" s="448">
        <f t="shared" ref="H417:H424" si="102">F417+G417</f>
        <v>0</v>
      </c>
      <c r="I417" s="484">
        <v>0</v>
      </c>
    </row>
    <row r="418" spans="1:9" ht="13.8" x14ac:dyDescent="0.25">
      <c r="A418" s="439" t="s">
        <v>549</v>
      </c>
      <c r="B418" s="555"/>
      <c r="C418" s="452">
        <v>4213</v>
      </c>
      <c r="D418" s="453" t="s">
        <v>628</v>
      </c>
      <c r="E418" s="448">
        <v>1472500</v>
      </c>
      <c r="F418" s="448">
        <v>0</v>
      </c>
      <c r="G418" s="448">
        <v>461000</v>
      </c>
      <c r="H418" s="448">
        <f t="shared" si="102"/>
        <v>461000</v>
      </c>
      <c r="I418" s="484">
        <v>0</v>
      </c>
    </row>
    <row r="419" spans="1:9" ht="13.8" x14ac:dyDescent="0.25">
      <c r="A419" s="439" t="s">
        <v>549</v>
      </c>
      <c r="B419" s="555"/>
      <c r="C419" s="452">
        <v>4213</v>
      </c>
      <c r="D419" s="453" t="s">
        <v>618</v>
      </c>
      <c r="E419" s="448">
        <v>1472500</v>
      </c>
      <c r="F419" s="448">
        <v>400000</v>
      </c>
      <c r="G419" s="448">
        <v>-400000</v>
      </c>
      <c r="H419" s="448">
        <f t="shared" si="102"/>
        <v>0</v>
      </c>
      <c r="I419" s="483">
        <f t="shared" ref="I419:I423" si="103">AVERAGE(H419/F419*100)</f>
        <v>0</v>
      </c>
    </row>
    <row r="420" spans="1:9" s="565" customFormat="1" ht="13.8" x14ac:dyDescent="0.25">
      <c r="A420" s="439" t="s">
        <v>549</v>
      </c>
      <c r="B420" s="555"/>
      <c r="C420" s="452">
        <v>4213</v>
      </c>
      <c r="D420" s="453" t="s">
        <v>579</v>
      </c>
      <c r="E420" s="448">
        <v>1472500</v>
      </c>
      <c r="F420" s="448">
        <v>280000</v>
      </c>
      <c r="G420" s="448">
        <v>-280000</v>
      </c>
      <c r="H420" s="448">
        <f t="shared" si="102"/>
        <v>0</v>
      </c>
      <c r="I420" s="483">
        <f t="shared" si="103"/>
        <v>0</v>
      </c>
    </row>
    <row r="421" spans="1:9" ht="13.8" x14ac:dyDescent="0.25">
      <c r="A421" s="439" t="s">
        <v>549</v>
      </c>
      <c r="B421" s="555"/>
      <c r="C421" s="452">
        <v>4213</v>
      </c>
      <c r="D421" s="453" t="s">
        <v>580</v>
      </c>
      <c r="E421" s="448">
        <v>1472500</v>
      </c>
      <c r="F421" s="448">
        <v>280000</v>
      </c>
      <c r="G421" s="448">
        <v>-280000</v>
      </c>
      <c r="H421" s="448">
        <f t="shared" si="102"/>
        <v>0</v>
      </c>
      <c r="I421" s="483">
        <f t="shared" si="103"/>
        <v>0</v>
      </c>
    </row>
    <row r="422" spans="1:9" ht="13.8" x14ac:dyDescent="0.25">
      <c r="A422" s="439" t="s">
        <v>549</v>
      </c>
      <c r="B422" s="555"/>
      <c r="C422" s="452">
        <v>4213</v>
      </c>
      <c r="D422" s="453" t="s">
        <v>617</v>
      </c>
      <c r="E422" s="448">
        <v>1472500</v>
      </c>
      <c r="F422" s="448">
        <v>400000</v>
      </c>
      <c r="G422" s="448">
        <v>-400000</v>
      </c>
      <c r="H422" s="448">
        <f t="shared" si="102"/>
        <v>0</v>
      </c>
      <c r="I422" s="483">
        <f t="shared" si="103"/>
        <v>0</v>
      </c>
    </row>
    <row r="423" spans="1:9" ht="13.8" x14ac:dyDescent="0.25">
      <c r="A423" s="439" t="s">
        <v>549</v>
      </c>
      <c r="B423" s="555"/>
      <c r="C423" s="452">
        <v>4213</v>
      </c>
      <c r="D423" s="453" t="s">
        <v>627</v>
      </c>
      <c r="E423" s="448">
        <v>1472500</v>
      </c>
      <c r="F423" s="448">
        <v>1000000</v>
      </c>
      <c r="G423" s="448">
        <v>-355000</v>
      </c>
      <c r="H423" s="448">
        <f t="shared" si="102"/>
        <v>645000</v>
      </c>
      <c r="I423" s="483">
        <f t="shared" si="103"/>
        <v>64.5</v>
      </c>
    </row>
    <row r="424" spans="1:9" s="575" customFormat="1" ht="16.2" thickBot="1" x14ac:dyDescent="0.35">
      <c r="A424" s="532" t="s">
        <v>549</v>
      </c>
      <c r="B424" s="559"/>
      <c r="C424" s="533">
        <v>4213</v>
      </c>
      <c r="D424" s="534" t="s">
        <v>574</v>
      </c>
      <c r="E424" s="535">
        <v>1472500</v>
      </c>
      <c r="F424" s="535">
        <v>0</v>
      </c>
      <c r="G424" s="535">
        <v>0</v>
      </c>
      <c r="H424" s="470">
        <f t="shared" si="102"/>
        <v>0</v>
      </c>
      <c r="I424" s="487">
        <v>0</v>
      </c>
    </row>
    <row r="425" spans="1:9" s="29" customFormat="1" ht="28.2" thickTop="1" x14ac:dyDescent="0.25">
      <c r="A425" s="482"/>
      <c r="B425" s="570"/>
      <c r="C425" s="53"/>
      <c r="D425" s="477" t="s">
        <v>250</v>
      </c>
      <c r="E425" s="458"/>
      <c r="F425" s="457"/>
      <c r="G425" s="457"/>
      <c r="H425" s="457"/>
      <c r="I425" s="723">
        <f>AVERAGE(H427/F427*100)</f>
        <v>87</v>
      </c>
    </row>
    <row r="426" spans="1:9" ht="13.8" x14ac:dyDescent="0.25">
      <c r="A426" s="482"/>
      <c r="B426" s="570"/>
      <c r="C426" s="53"/>
      <c r="D426" s="476" t="s">
        <v>256</v>
      </c>
      <c r="E426" s="448"/>
      <c r="F426" s="457"/>
      <c r="G426" s="457"/>
      <c r="H426" s="457"/>
      <c r="I426" s="724"/>
    </row>
    <row r="427" spans="1:9" ht="31.2" x14ac:dyDescent="0.3">
      <c r="A427" s="522"/>
      <c r="B427" s="568"/>
      <c r="C427" s="142"/>
      <c r="D427" s="527" t="s">
        <v>567</v>
      </c>
      <c r="E427" s="523">
        <v>300000</v>
      </c>
      <c r="F427" s="521">
        <f t="shared" ref="F427:H428" si="104">SUM(F428)</f>
        <v>150000</v>
      </c>
      <c r="G427" s="521">
        <f t="shared" si="104"/>
        <v>-19500</v>
      </c>
      <c r="H427" s="521">
        <f t="shared" si="104"/>
        <v>130500</v>
      </c>
      <c r="I427" s="724"/>
    </row>
    <row r="428" spans="1:9" ht="13.8" x14ac:dyDescent="0.25">
      <c r="A428" s="443" t="s">
        <v>550</v>
      </c>
      <c r="B428" s="556"/>
      <c r="C428" s="438">
        <v>38</v>
      </c>
      <c r="D428" s="450" t="s">
        <v>129</v>
      </c>
      <c r="E428" s="447">
        <v>300000</v>
      </c>
      <c r="F428" s="447">
        <f t="shared" si="104"/>
        <v>150000</v>
      </c>
      <c r="G428" s="447">
        <f t="shared" si="104"/>
        <v>-19500</v>
      </c>
      <c r="H428" s="447">
        <f t="shared" si="104"/>
        <v>130500</v>
      </c>
      <c r="I428" s="483">
        <f t="shared" ref="I428:I431" si="105">AVERAGE(H428/F428*100)</f>
        <v>87</v>
      </c>
    </row>
    <row r="429" spans="1:9" ht="13.8" x14ac:dyDescent="0.25">
      <c r="A429" s="439" t="s">
        <v>550</v>
      </c>
      <c r="B429" s="555"/>
      <c r="C429" s="452">
        <v>386</v>
      </c>
      <c r="D429" s="453" t="s">
        <v>266</v>
      </c>
      <c r="E429" s="448">
        <v>300000</v>
      </c>
      <c r="F429" s="448">
        <f>SUM(F430+F431)</f>
        <v>150000</v>
      </c>
      <c r="G429" s="448">
        <f>SUM(G430+G431)</f>
        <v>-19500</v>
      </c>
      <c r="H429" s="448">
        <f>SUM(H430+H431)</f>
        <v>130500</v>
      </c>
      <c r="I429" s="483">
        <f t="shared" si="105"/>
        <v>87</v>
      </c>
    </row>
    <row r="430" spans="1:9" ht="27.6" x14ac:dyDescent="0.25">
      <c r="A430" s="439" t="s">
        <v>550</v>
      </c>
      <c r="B430" s="558"/>
      <c r="C430" s="480">
        <v>3861</v>
      </c>
      <c r="D430" s="455" t="s">
        <v>588</v>
      </c>
      <c r="E430" s="446">
        <v>300000</v>
      </c>
      <c r="F430" s="446">
        <v>100000</v>
      </c>
      <c r="G430" s="446">
        <v>30500</v>
      </c>
      <c r="H430" s="448">
        <f>F430+G430</f>
        <v>130500</v>
      </c>
      <c r="I430" s="483">
        <f t="shared" si="105"/>
        <v>130.5</v>
      </c>
    </row>
    <row r="431" spans="1:9" s="471" customFormat="1" ht="28.2" thickBot="1" x14ac:dyDescent="0.3">
      <c r="A431" s="488" t="s">
        <v>550</v>
      </c>
      <c r="B431" s="557"/>
      <c r="C431" s="468">
        <v>3861</v>
      </c>
      <c r="D431" s="469" t="s">
        <v>589</v>
      </c>
      <c r="E431" s="470">
        <v>300000</v>
      </c>
      <c r="F431" s="470">
        <v>50000</v>
      </c>
      <c r="G431" s="470">
        <v>-50000</v>
      </c>
      <c r="H431" s="470">
        <f>F431+G431</f>
        <v>0</v>
      </c>
      <c r="I431" s="547">
        <f t="shared" si="105"/>
        <v>0</v>
      </c>
    </row>
    <row r="432" spans="1:9" s="142" customFormat="1" ht="16.2" thickTop="1" x14ac:dyDescent="0.3">
      <c r="A432" s="482"/>
      <c r="B432" s="570"/>
      <c r="C432" s="53"/>
      <c r="D432" s="477" t="s">
        <v>568</v>
      </c>
      <c r="E432" s="458"/>
      <c r="F432" s="457"/>
      <c r="G432" s="457"/>
      <c r="H432" s="457"/>
      <c r="I432" s="723">
        <f>AVERAGE(H434/F434*100)</f>
        <v>0</v>
      </c>
    </row>
    <row r="433" spans="1:9" s="29" customFormat="1" ht="13.8" x14ac:dyDescent="0.25">
      <c r="A433" s="482"/>
      <c r="B433" s="570"/>
      <c r="C433" s="53"/>
      <c r="D433" s="476" t="s">
        <v>256</v>
      </c>
      <c r="E433" s="448"/>
      <c r="F433" s="457"/>
      <c r="G433" s="457"/>
      <c r="H433" s="457"/>
      <c r="I433" s="724"/>
    </row>
    <row r="434" spans="1:9" ht="31.2" x14ac:dyDescent="0.3">
      <c r="A434" s="522"/>
      <c r="B434" s="568"/>
      <c r="C434" s="142"/>
      <c r="D434" s="527" t="s">
        <v>626</v>
      </c>
      <c r="E434" s="523">
        <v>300000</v>
      </c>
      <c r="F434" s="521">
        <f>SUM(F435)</f>
        <v>180000</v>
      </c>
      <c r="G434" s="521">
        <f t="shared" ref="G434:H436" si="106">SUM(G435)</f>
        <v>-180000</v>
      </c>
      <c r="H434" s="521">
        <f t="shared" si="106"/>
        <v>0</v>
      </c>
      <c r="I434" s="724"/>
    </row>
    <row r="435" spans="1:9" ht="13.8" x14ac:dyDescent="0.25">
      <c r="A435" s="443" t="s">
        <v>629</v>
      </c>
      <c r="B435" s="556"/>
      <c r="C435" s="438">
        <v>45</v>
      </c>
      <c r="D435" s="454" t="s">
        <v>584</v>
      </c>
      <c r="E435" s="447">
        <v>300000</v>
      </c>
      <c r="F435" s="447">
        <f>SUM(F436)</f>
        <v>180000</v>
      </c>
      <c r="G435" s="447">
        <f t="shared" si="106"/>
        <v>-180000</v>
      </c>
      <c r="H435" s="447">
        <f t="shared" si="106"/>
        <v>0</v>
      </c>
      <c r="I435" s="483">
        <f t="shared" ref="I435:I437" si="107">AVERAGE(H435/F435*100)</f>
        <v>0</v>
      </c>
    </row>
    <row r="436" spans="1:9" ht="13.8" x14ac:dyDescent="0.25">
      <c r="A436" s="439" t="s">
        <v>629</v>
      </c>
      <c r="B436" s="555"/>
      <c r="C436" s="452">
        <v>451</v>
      </c>
      <c r="D436" s="453" t="s">
        <v>104</v>
      </c>
      <c r="E436" s="448">
        <v>300000</v>
      </c>
      <c r="F436" s="448">
        <f>SUM(F437)</f>
        <v>180000</v>
      </c>
      <c r="G436" s="448">
        <f t="shared" si="106"/>
        <v>-180000</v>
      </c>
      <c r="H436" s="448">
        <f t="shared" si="106"/>
        <v>0</v>
      </c>
      <c r="I436" s="483">
        <f t="shared" si="107"/>
        <v>0</v>
      </c>
    </row>
    <row r="437" spans="1:9" s="471" customFormat="1" ht="14.4" thickBot="1" x14ac:dyDescent="0.3">
      <c r="A437" s="488" t="s">
        <v>629</v>
      </c>
      <c r="B437" s="557"/>
      <c r="C437" s="468">
        <v>4511</v>
      </c>
      <c r="D437" s="469" t="s">
        <v>104</v>
      </c>
      <c r="E437" s="470">
        <v>300000</v>
      </c>
      <c r="F437" s="470">
        <v>180000</v>
      </c>
      <c r="G437" s="470">
        <v>-180000</v>
      </c>
      <c r="H437" s="470">
        <f>F437+G437</f>
        <v>0</v>
      </c>
      <c r="I437" s="547">
        <f t="shared" si="107"/>
        <v>0</v>
      </c>
    </row>
    <row r="438" spans="1:9" s="142" customFormat="1" ht="16.2" thickTop="1" x14ac:dyDescent="0.3">
      <c r="A438" s="482"/>
      <c r="B438" s="570"/>
      <c r="C438" s="53"/>
      <c r="D438" s="477" t="s">
        <v>568</v>
      </c>
      <c r="E438" s="458"/>
      <c r="F438" s="457"/>
      <c r="G438" s="457"/>
      <c r="H438" s="457"/>
      <c r="I438" s="723">
        <f>AVERAGE(H440/F440*100)</f>
        <v>105.5</v>
      </c>
    </row>
    <row r="439" spans="1:9" s="29" customFormat="1" ht="13.8" x14ac:dyDescent="0.25">
      <c r="A439" s="482"/>
      <c r="B439" s="570"/>
      <c r="C439" s="53"/>
      <c r="D439" s="476" t="s">
        <v>256</v>
      </c>
      <c r="E439" s="448"/>
      <c r="F439" s="457"/>
      <c r="G439" s="457"/>
      <c r="H439" s="457"/>
      <c r="I439" s="724"/>
    </row>
    <row r="440" spans="1:9" ht="31.2" x14ac:dyDescent="0.3">
      <c r="A440" s="522"/>
      <c r="B440" s="568"/>
      <c r="C440" s="142"/>
      <c r="D440" s="527" t="s">
        <v>648</v>
      </c>
      <c r="E440" s="523">
        <v>300000</v>
      </c>
      <c r="F440" s="521">
        <f>SUM(F441)</f>
        <v>600000</v>
      </c>
      <c r="G440" s="521">
        <f t="shared" ref="G440:H442" si="108">SUM(G441)</f>
        <v>33000</v>
      </c>
      <c r="H440" s="521">
        <f t="shared" si="108"/>
        <v>633000</v>
      </c>
      <c r="I440" s="724"/>
    </row>
    <row r="441" spans="1:9" ht="13.8" x14ac:dyDescent="0.25">
      <c r="A441" s="443" t="s">
        <v>636</v>
      </c>
      <c r="B441" s="556"/>
      <c r="C441" s="438">
        <v>42</v>
      </c>
      <c r="D441" s="450" t="s">
        <v>254</v>
      </c>
      <c r="E441" s="447">
        <v>300000</v>
      </c>
      <c r="F441" s="447">
        <f>SUM(F442)</f>
        <v>600000</v>
      </c>
      <c r="G441" s="447">
        <f t="shared" si="108"/>
        <v>33000</v>
      </c>
      <c r="H441" s="447">
        <f t="shared" si="108"/>
        <v>633000</v>
      </c>
      <c r="I441" s="483">
        <f t="shared" ref="I441:I443" si="109">AVERAGE(H441/F441*100)</f>
        <v>105.5</v>
      </c>
    </row>
    <row r="442" spans="1:9" ht="13.8" x14ac:dyDescent="0.25">
      <c r="A442" s="439" t="s">
        <v>636</v>
      </c>
      <c r="B442" s="555"/>
      <c r="C442" s="452">
        <v>421</v>
      </c>
      <c r="D442" s="453" t="s">
        <v>98</v>
      </c>
      <c r="E442" s="448">
        <v>300000</v>
      </c>
      <c r="F442" s="448">
        <f>SUM(F443)</f>
        <v>600000</v>
      </c>
      <c r="G442" s="448">
        <f t="shared" si="108"/>
        <v>33000</v>
      </c>
      <c r="H442" s="448">
        <f t="shared" si="108"/>
        <v>633000</v>
      </c>
      <c r="I442" s="483">
        <f t="shared" si="109"/>
        <v>105.5</v>
      </c>
    </row>
    <row r="443" spans="1:9" ht="14.4" thickBot="1" x14ac:dyDescent="0.3">
      <c r="A443" s="440" t="s">
        <v>636</v>
      </c>
      <c r="B443" s="558"/>
      <c r="C443" s="480">
        <v>4214</v>
      </c>
      <c r="D443" s="455" t="s">
        <v>255</v>
      </c>
      <c r="E443" s="446">
        <v>300000</v>
      </c>
      <c r="F443" s="446">
        <f>40000+560000</f>
        <v>600000</v>
      </c>
      <c r="G443" s="446">
        <v>33000</v>
      </c>
      <c r="H443" s="446">
        <f>F443+G443</f>
        <v>633000</v>
      </c>
      <c r="I443" s="491">
        <f t="shared" si="109"/>
        <v>105.5</v>
      </c>
    </row>
    <row r="444" spans="1:9" s="142" customFormat="1" ht="18" thickBot="1" x14ac:dyDescent="0.35">
      <c r="A444" s="728" t="s">
        <v>505</v>
      </c>
      <c r="B444" s="729"/>
      <c r="C444" s="729"/>
      <c r="D444" s="730"/>
      <c r="E444" s="507" t="e">
        <f>SUM(E447+#REF!+E455+E461+E467+E475+E487+E499+#REF!+E514)</f>
        <v>#REF!</v>
      </c>
      <c r="F444" s="507">
        <f>SUM(F447+F455+F461+F467+F475+F487+F499+F506+F514+F521+F527+F534+F540)</f>
        <v>4005000</v>
      </c>
      <c r="G444" s="507">
        <f t="shared" ref="G444:H444" si="110">SUM(G447+G455+G461+G467+G475+G487+G499+G506+G514+G521+G527+G534+G540)</f>
        <v>-783052.6</v>
      </c>
      <c r="H444" s="507">
        <f t="shared" si="110"/>
        <v>3221947.4</v>
      </c>
      <c r="I444" s="509">
        <f>AVERAGE(H444/F444*100)</f>
        <v>80.448124843945067</v>
      </c>
    </row>
    <row r="445" spans="1:9" s="29" customFormat="1" ht="27.6" x14ac:dyDescent="0.25">
      <c r="A445" s="482"/>
      <c r="B445" s="53"/>
      <c r="C445" s="53"/>
      <c r="D445" s="477" t="s">
        <v>250</v>
      </c>
      <c r="E445" s="458"/>
      <c r="F445" s="457"/>
      <c r="G445" s="457"/>
      <c r="H445" s="457"/>
      <c r="I445" s="723">
        <f>AVERAGE(H447/F447*100)</f>
        <v>52.173913043478258</v>
      </c>
    </row>
    <row r="446" spans="1:9" ht="13.8" x14ac:dyDescent="0.25">
      <c r="A446" s="482"/>
      <c r="B446" s="53"/>
      <c r="C446" s="53"/>
      <c r="D446" s="477" t="s">
        <v>199</v>
      </c>
      <c r="E446" s="448"/>
      <c r="F446" s="457"/>
      <c r="G446" s="457"/>
      <c r="H446" s="457"/>
      <c r="I446" s="724"/>
    </row>
    <row r="447" spans="1:9" ht="15.6" x14ac:dyDescent="0.3">
      <c r="A447" s="522"/>
      <c r="B447" s="142"/>
      <c r="C447" s="142"/>
      <c r="D447" s="527" t="s">
        <v>483</v>
      </c>
      <c r="E447" s="523">
        <v>247000</v>
      </c>
      <c r="F447" s="521">
        <f>SUM(F448)</f>
        <v>230000</v>
      </c>
      <c r="G447" s="521">
        <f>SUM(G448)</f>
        <v>-110000</v>
      </c>
      <c r="H447" s="521">
        <f>SUM(H448)</f>
        <v>120000</v>
      </c>
      <c r="I447" s="724"/>
    </row>
    <row r="448" spans="1:9" ht="13.8" x14ac:dyDescent="0.25">
      <c r="A448" s="443" t="s">
        <v>551</v>
      </c>
      <c r="B448" s="556"/>
      <c r="C448" s="438">
        <v>32</v>
      </c>
      <c r="D448" s="450" t="s">
        <v>48</v>
      </c>
      <c r="E448" s="447">
        <v>247000</v>
      </c>
      <c r="F448" s="447">
        <f>SUM(F449+F451)</f>
        <v>230000</v>
      </c>
      <c r="G448" s="447">
        <f>SUM(G449+G451)</f>
        <v>-110000</v>
      </c>
      <c r="H448" s="447">
        <f>SUM(H449+H451)</f>
        <v>120000</v>
      </c>
      <c r="I448" s="483">
        <f t="shared" ref="I448:I452" si="111">AVERAGE(H448/F448*100)</f>
        <v>52.173913043478258</v>
      </c>
    </row>
    <row r="449" spans="1:9" ht="13.8" x14ac:dyDescent="0.25">
      <c r="A449" s="439" t="s">
        <v>551</v>
      </c>
      <c r="B449" s="555"/>
      <c r="C449" s="452">
        <v>322</v>
      </c>
      <c r="D449" s="453" t="s">
        <v>53</v>
      </c>
      <c r="E449" s="448">
        <v>30000</v>
      </c>
      <c r="F449" s="448">
        <f>SUM(F450)</f>
        <v>30000</v>
      </c>
      <c r="G449" s="448">
        <f>SUM(G450)</f>
        <v>-30000</v>
      </c>
      <c r="H449" s="448">
        <f>SUM(H450)</f>
        <v>0</v>
      </c>
      <c r="I449" s="483">
        <f t="shared" si="111"/>
        <v>0</v>
      </c>
    </row>
    <row r="450" spans="1:9" s="142" customFormat="1" ht="15.6" x14ac:dyDescent="0.3">
      <c r="A450" s="439" t="s">
        <v>551</v>
      </c>
      <c r="B450" s="555"/>
      <c r="C450" s="452">
        <v>3224</v>
      </c>
      <c r="D450" s="453" t="s">
        <v>193</v>
      </c>
      <c r="E450" s="448">
        <v>30000</v>
      </c>
      <c r="F450" s="448">
        <v>30000</v>
      </c>
      <c r="G450" s="448">
        <v>-30000</v>
      </c>
      <c r="H450" s="448">
        <f>F450+G450</f>
        <v>0</v>
      </c>
      <c r="I450" s="483">
        <f t="shared" si="111"/>
        <v>0</v>
      </c>
    </row>
    <row r="451" spans="1:9" s="29" customFormat="1" ht="13.8" x14ac:dyDescent="0.25">
      <c r="A451" s="439" t="s">
        <v>551</v>
      </c>
      <c r="B451" s="555"/>
      <c r="C451" s="452">
        <v>323</v>
      </c>
      <c r="D451" s="453" t="s">
        <v>57</v>
      </c>
      <c r="E451" s="448">
        <v>217000</v>
      </c>
      <c r="F451" s="448">
        <f>SUM(F452)</f>
        <v>200000</v>
      </c>
      <c r="G451" s="448">
        <f>SUM(G452)</f>
        <v>-80000</v>
      </c>
      <c r="H451" s="448">
        <f>SUM(H452)</f>
        <v>120000</v>
      </c>
      <c r="I451" s="483">
        <f t="shared" si="111"/>
        <v>60</v>
      </c>
    </row>
    <row r="452" spans="1:9" s="471" customFormat="1" ht="14.4" thickBot="1" x14ac:dyDescent="0.3">
      <c r="A452" s="488" t="s">
        <v>551</v>
      </c>
      <c r="B452" s="557"/>
      <c r="C452" s="468">
        <v>3232</v>
      </c>
      <c r="D452" s="469" t="s">
        <v>246</v>
      </c>
      <c r="E452" s="470">
        <v>217000</v>
      </c>
      <c r="F452" s="470">
        <v>200000</v>
      </c>
      <c r="G452" s="470">
        <v>-80000</v>
      </c>
      <c r="H452" s="470">
        <f>F452+G452</f>
        <v>120000</v>
      </c>
      <c r="I452" s="547">
        <f t="shared" si="111"/>
        <v>60</v>
      </c>
    </row>
    <row r="453" spans="1:9" ht="28.2" thickTop="1" x14ac:dyDescent="0.25">
      <c r="A453" s="482"/>
      <c r="B453" s="570"/>
      <c r="C453" s="53"/>
      <c r="D453" s="477" t="s">
        <v>250</v>
      </c>
      <c r="E453" s="458"/>
      <c r="F453" s="457"/>
      <c r="G453" s="457"/>
      <c r="H453" s="457"/>
      <c r="I453" s="723">
        <f>AVERAGE(H455/F455*100)</f>
        <v>5</v>
      </c>
    </row>
    <row r="454" spans="1:9" ht="13.8" x14ac:dyDescent="0.25">
      <c r="A454" s="482"/>
      <c r="B454" s="570"/>
      <c r="C454" s="53"/>
      <c r="D454" s="477" t="s">
        <v>258</v>
      </c>
      <c r="E454" s="448"/>
      <c r="F454" s="457"/>
      <c r="G454" s="457"/>
      <c r="H454" s="457"/>
      <c r="I454" s="724"/>
    </row>
    <row r="455" spans="1:9" ht="31.2" x14ac:dyDescent="0.3">
      <c r="A455" s="522"/>
      <c r="B455" s="568"/>
      <c r="C455" s="142"/>
      <c r="D455" s="527" t="s">
        <v>635</v>
      </c>
      <c r="E455" s="523">
        <v>760000</v>
      </c>
      <c r="F455" s="521">
        <f>SUM(F456)</f>
        <v>500000</v>
      </c>
      <c r="G455" s="521">
        <f t="shared" ref="G455:H457" si="112">SUM(G456)</f>
        <v>-475000</v>
      </c>
      <c r="H455" s="521">
        <f t="shared" si="112"/>
        <v>25000</v>
      </c>
      <c r="I455" s="724"/>
    </row>
    <row r="456" spans="1:9" s="142" customFormat="1" ht="15.6" x14ac:dyDescent="0.3">
      <c r="A456" s="443" t="s">
        <v>552</v>
      </c>
      <c r="B456" s="556"/>
      <c r="C456" s="438">
        <v>42</v>
      </c>
      <c r="D456" s="450" t="s">
        <v>254</v>
      </c>
      <c r="E456" s="447">
        <v>760000</v>
      </c>
      <c r="F456" s="447">
        <f>SUM(F457)</f>
        <v>500000</v>
      </c>
      <c r="G456" s="447">
        <f t="shared" si="112"/>
        <v>-475000</v>
      </c>
      <c r="H456" s="447">
        <f t="shared" si="112"/>
        <v>25000</v>
      </c>
      <c r="I456" s="483">
        <f t="shared" ref="I456:I458" si="113">AVERAGE(H456/F456*100)</f>
        <v>5</v>
      </c>
    </row>
    <row r="457" spans="1:9" s="29" customFormat="1" ht="13.8" x14ac:dyDescent="0.25">
      <c r="A457" s="439" t="s">
        <v>552</v>
      </c>
      <c r="B457" s="555"/>
      <c r="C457" s="452">
        <v>421</v>
      </c>
      <c r="D457" s="453" t="s">
        <v>98</v>
      </c>
      <c r="E457" s="448">
        <v>760000</v>
      </c>
      <c r="F457" s="448">
        <f>SUM(F458)</f>
        <v>500000</v>
      </c>
      <c r="G457" s="448">
        <f t="shared" si="112"/>
        <v>-475000</v>
      </c>
      <c r="H457" s="448">
        <f t="shared" si="112"/>
        <v>25000</v>
      </c>
      <c r="I457" s="483">
        <f t="shared" si="113"/>
        <v>5</v>
      </c>
    </row>
    <row r="458" spans="1:9" s="471" customFormat="1" ht="14.4" thickBot="1" x14ac:dyDescent="0.3">
      <c r="A458" s="488" t="s">
        <v>552</v>
      </c>
      <c r="B458" s="557"/>
      <c r="C458" s="468">
        <v>4214</v>
      </c>
      <c r="D458" s="469" t="s">
        <v>120</v>
      </c>
      <c r="E458" s="470">
        <v>760000</v>
      </c>
      <c r="F458" s="470">
        <v>500000</v>
      </c>
      <c r="G458" s="470">
        <v>-475000</v>
      </c>
      <c r="H458" s="470">
        <f>F458+G458</f>
        <v>25000</v>
      </c>
      <c r="I458" s="547">
        <f t="shared" si="113"/>
        <v>5</v>
      </c>
    </row>
    <row r="459" spans="1:9" ht="28.2" thickTop="1" x14ac:dyDescent="0.25">
      <c r="A459" s="482"/>
      <c r="B459" s="570"/>
      <c r="C459" s="53"/>
      <c r="D459" s="477" t="s">
        <v>250</v>
      </c>
      <c r="E459" s="458"/>
      <c r="F459" s="457"/>
      <c r="G459" s="457"/>
      <c r="H459" s="457"/>
      <c r="I459" s="723">
        <f>AVERAGE(H461/F461*100)</f>
        <v>0</v>
      </c>
    </row>
    <row r="460" spans="1:9" ht="13.8" x14ac:dyDescent="0.25">
      <c r="A460" s="482"/>
      <c r="B460" s="570"/>
      <c r="C460" s="53"/>
      <c r="D460" s="477" t="s">
        <v>260</v>
      </c>
      <c r="E460" s="448"/>
      <c r="F460" s="457"/>
      <c r="G460" s="457"/>
      <c r="H460" s="457"/>
      <c r="I460" s="724"/>
    </row>
    <row r="461" spans="1:9" s="142" customFormat="1" ht="15.6" x14ac:dyDescent="0.3">
      <c r="A461" s="522"/>
      <c r="B461" s="568"/>
      <c r="D461" s="527" t="s">
        <v>484</v>
      </c>
      <c r="E461" s="523">
        <v>256000</v>
      </c>
      <c r="F461" s="521">
        <f>SUM(F462)</f>
        <v>150000</v>
      </c>
      <c r="G461" s="521">
        <f t="shared" ref="G461:H463" si="114">SUM(G462)</f>
        <v>-150000</v>
      </c>
      <c r="H461" s="521">
        <f t="shared" si="114"/>
        <v>0</v>
      </c>
      <c r="I461" s="724"/>
    </row>
    <row r="462" spans="1:9" s="29" customFormat="1" ht="13.8" x14ac:dyDescent="0.25">
      <c r="A462" s="443" t="s">
        <v>553</v>
      </c>
      <c r="B462" s="556"/>
      <c r="C462" s="438">
        <v>42</v>
      </c>
      <c r="D462" s="450" t="s">
        <v>254</v>
      </c>
      <c r="E462" s="447">
        <v>256000</v>
      </c>
      <c r="F462" s="447">
        <f>SUM(F463)</f>
        <v>150000</v>
      </c>
      <c r="G462" s="447">
        <f t="shared" si="114"/>
        <v>-150000</v>
      </c>
      <c r="H462" s="447">
        <f t="shared" si="114"/>
        <v>0</v>
      </c>
      <c r="I462" s="483">
        <f t="shared" ref="I462:I464" si="115">AVERAGE(H462/F462*100)</f>
        <v>0</v>
      </c>
    </row>
    <row r="463" spans="1:9" ht="13.8" x14ac:dyDescent="0.25">
      <c r="A463" s="439" t="s">
        <v>553</v>
      </c>
      <c r="B463" s="555"/>
      <c r="C463" s="452">
        <v>421</v>
      </c>
      <c r="D463" s="453" t="s">
        <v>98</v>
      </c>
      <c r="E463" s="448">
        <v>256000</v>
      </c>
      <c r="F463" s="448">
        <f>SUM(F464)</f>
        <v>150000</v>
      </c>
      <c r="G463" s="448">
        <f t="shared" si="114"/>
        <v>-150000</v>
      </c>
      <c r="H463" s="448">
        <f t="shared" si="114"/>
        <v>0</v>
      </c>
      <c r="I463" s="483">
        <f t="shared" si="115"/>
        <v>0</v>
      </c>
    </row>
    <row r="464" spans="1:9" s="471" customFormat="1" ht="14.4" thickBot="1" x14ac:dyDescent="0.3">
      <c r="A464" s="488" t="s">
        <v>553</v>
      </c>
      <c r="B464" s="557"/>
      <c r="C464" s="468">
        <v>4214</v>
      </c>
      <c r="D464" s="469" t="s">
        <v>255</v>
      </c>
      <c r="E464" s="470">
        <v>256000</v>
      </c>
      <c r="F464" s="470">
        <v>150000</v>
      </c>
      <c r="G464" s="470">
        <v>-150000</v>
      </c>
      <c r="H464" s="470">
        <f>F464+G464</f>
        <v>0</v>
      </c>
      <c r="I464" s="547">
        <f t="shared" si="115"/>
        <v>0</v>
      </c>
    </row>
    <row r="465" spans="1:9" s="29" customFormat="1" ht="14.4" thickTop="1" x14ac:dyDescent="0.25">
      <c r="A465" s="482"/>
      <c r="B465" s="570"/>
      <c r="C465" s="53"/>
      <c r="D465" s="477" t="s">
        <v>429</v>
      </c>
      <c r="E465" s="458"/>
      <c r="F465" s="457"/>
      <c r="G465" s="457"/>
      <c r="H465" s="457"/>
      <c r="I465" s="723">
        <f>AVERAGE(H467/F467*100)</f>
        <v>0</v>
      </c>
    </row>
    <row r="466" spans="1:9" ht="27.6" x14ac:dyDescent="0.25">
      <c r="A466" s="482"/>
      <c r="B466" s="570"/>
      <c r="C466" s="53"/>
      <c r="D466" s="477" t="s">
        <v>428</v>
      </c>
      <c r="E466" s="448"/>
      <c r="F466" s="457"/>
      <c r="G466" s="457"/>
      <c r="H466" s="457"/>
      <c r="I466" s="724"/>
    </row>
    <row r="467" spans="1:9" ht="15.6" x14ac:dyDescent="0.3">
      <c r="A467" s="522"/>
      <c r="B467" s="568"/>
      <c r="C467" s="142"/>
      <c r="D467" s="527" t="s">
        <v>615</v>
      </c>
      <c r="E467" s="523">
        <v>249000</v>
      </c>
      <c r="F467" s="521">
        <f t="shared" ref="F467:H468" si="116">SUM(F468)</f>
        <v>50000</v>
      </c>
      <c r="G467" s="521">
        <f t="shared" si="116"/>
        <v>-50000</v>
      </c>
      <c r="H467" s="521">
        <f t="shared" si="116"/>
        <v>0</v>
      </c>
      <c r="I467" s="724"/>
    </row>
    <row r="468" spans="1:9" ht="13.8" x14ac:dyDescent="0.25">
      <c r="A468" s="443" t="s">
        <v>554</v>
      </c>
      <c r="B468" s="556"/>
      <c r="C468" s="438">
        <v>42</v>
      </c>
      <c r="D468" s="450" t="s">
        <v>254</v>
      </c>
      <c r="E468" s="447">
        <v>249000</v>
      </c>
      <c r="F468" s="447">
        <f t="shared" si="116"/>
        <v>50000</v>
      </c>
      <c r="G468" s="447">
        <f t="shared" si="116"/>
        <v>-50000</v>
      </c>
      <c r="H468" s="447">
        <f t="shared" si="116"/>
        <v>0</v>
      </c>
      <c r="I468" s="483">
        <f t="shared" ref="I468:I470" si="117">AVERAGE(H468/F468*100)</f>
        <v>0</v>
      </c>
    </row>
    <row r="469" spans="1:9" ht="13.8" x14ac:dyDescent="0.25">
      <c r="A469" s="439" t="s">
        <v>554</v>
      </c>
      <c r="B469" s="555"/>
      <c r="C469" s="452">
        <v>421</v>
      </c>
      <c r="D469" s="453" t="s">
        <v>98</v>
      </c>
      <c r="E469" s="448">
        <v>249000</v>
      </c>
      <c r="F469" s="448">
        <f>SUM(F470+F471+F472)</f>
        <v>50000</v>
      </c>
      <c r="G469" s="448">
        <f>SUM(G470+G471)</f>
        <v>-50000</v>
      </c>
      <c r="H469" s="448">
        <f>SUM(H470+H471)</f>
        <v>0</v>
      </c>
      <c r="I469" s="483">
        <f t="shared" si="117"/>
        <v>0</v>
      </c>
    </row>
    <row r="470" spans="1:9" s="575" customFormat="1" ht="16.2" thickBot="1" x14ac:dyDescent="0.35">
      <c r="A470" s="488" t="s">
        <v>554</v>
      </c>
      <c r="B470" s="557"/>
      <c r="C470" s="468">
        <v>4214</v>
      </c>
      <c r="D470" s="469" t="s">
        <v>255</v>
      </c>
      <c r="E470" s="470">
        <v>249000</v>
      </c>
      <c r="F470" s="470">
        <v>50000</v>
      </c>
      <c r="G470" s="470">
        <v>-50000</v>
      </c>
      <c r="H470" s="470">
        <f>F470+G470</f>
        <v>0</v>
      </c>
      <c r="I470" s="547">
        <f t="shared" si="117"/>
        <v>0</v>
      </c>
    </row>
    <row r="471" spans="1:9" s="29" customFormat="1" ht="15" hidden="1" thickTop="1" thickBot="1" x14ac:dyDescent="0.3">
      <c r="A471" s="561" t="s">
        <v>554</v>
      </c>
      <c r="B471" s="562"/>
      <c r="C471" s="563">
        <v>4214</v>
      </c>
      <c r="D471" s="459" t="s">
        <v>581</v>
      </c>
      <c r="E471" s="458">
        <v>249000</v>
      </c>
      <c r="F471" s="458">
        <v>0</v>
      </c>
      <c r="G471" s="458">
        <v>0</v>
      </c>
      <c r="H471" s="458">
        <v>0</v>
      </c>
      <c r="I471" s="483" t="e">
        <f>AVERAGE(G471/F471*100)</f>
        <v>#DIV/0!</v>
      </c>
    </row>
    <row r="472" spans="1:9" ht="15" hidden="1" thickTop="1" thickBot="1" x14ac:dyDescent="0.3">
      <c r="A472" s="532" t="s">
        <v>554</v>
      </c>
      <c r="B472" s="559"/>
      <c r="C472" s="533">
        <v>4214</v>
      </c>
      <c r="D472" s="534" t="s">
        <v>614</v>
      </c>
      <c r="E472" s="535">
        <v>249000</v>
      </c>
      <c r="F472" s="535">
        <v>0</v>
      </c>
      <c r="G472" s="535">
        <v>0</v>
      </c>
      <c r="H472" s="535">
        <v>0</v>
      </c>
      <c r="I472" s="547" t="e">
        <f>AVERAGE(G472/F472*100)</f>
        <v>#DIV/0!</v>
      </c>
    </row>
    <row r="473" spans="1:9" ht="28.2" thickTop="1" x14ac:dyDescent="0.25">
      <c r="A473" s="482"/>
      <c r="B473" s="570"/>
      <c r="C473" s="53"/>
      <c r="D473" s="477" t="s">
        <v>250</v>
      </c>
      <c r="E473" s="458"/>
      <c r="F473" s="457"/>
      <c r="G473" s="457"/>
      <c r="H473" s="457"/>
      <c r="I473" s="723">
        <f>AVERAGE(H475/F475*100)</f>
        <v>431.66666666666663</v>
      </c>
    </row>
    <row r="474" spans="1:9" s="29" customFormat="1" ht="13.8" x14ac:dyDescent="0.25">
      <c r="A474" s="482"/>
      <c r="B474" s="570"/>
      <c r="C474" s="53"/>
      <c r="D474" s="477" t="s">
        <v>199</v>
      </c>
      <c r="E474" s="448"/>
      <c r="F474" s="457"/>
      <c r="G474" s="457"/>
      <c r="H474" s="457"/>
      <c r="I474" s="724"/>
    </row>
    <row r="475" spans="1:9" ht="15.6" x14ac:dyDescent="0.3">
      <c r="A475" s="522"/>
      <c r="B475" s="568"/>
      <c r="C475" s="142"/>
      <c r="D475" s="527" t="s">
        <v>485</v>
      </c>
      <c r="E475" s="523">
        <v>160000</v>
      </c>
      <c r="F475" s="521">
        <f>SUM(F476+F479+F482)</f>
        <v>30000</v>
      </c>
      <c r="G475" s="521">
        <f t="shared" ref="G475:H475" si="118">SUM(G476+G479+G482)</f>
        <v>99500</v>
      </c>
      <c r="H475" s="521">
        <f t="shared" si="118"/>
        <v>129500</v>
      </c>
      <c r="I475" s="724"/>
    </row>
    <row r="476" spans="1:9" ht="13.8" x14ac:dyDescent="0.25">
      <c r="A476" s="443" t="s">
        <v>555</v>
      </c>
      <c r="B476" s="556"/>
      <c r="C476" s="438">
        <v>32</v>
      </c>
      <c r="D476" s="450" t="s">
        <v>48</v>
      </c>
      <c r="E476" s="447">
        <v>247000</v>
      </c>
      <c r="F476" s="447">
        <f t="shared" ref="F476:H477" si="119">SUM(F477)</f>
        <v>30000</v>
      </c>
      <c r="G476" s="447">
        <f t="shared" si="119"/>
        <v>-15000</v>
      </c>
      <c r="H476" s="447">
        <f t="shared" si="119"/>
        <v>15000</v>
      </c>
      <c r="I476" s="483">
        <f t="shared" ref="I476:I478" si="120">AVERAGE(H476/F476*100)</f>
        <v>50</v>
      </c>
    </row>
    <row r="477" spans="1:9" ht="13.8" x14ac:dyDescent="0.25">
      <c r="A477" s="439" t="s">
        <v>555</v>
      </c>
      <c r="B477" s="555"/>
      <c r="C477" s="452">
        <v>323</v>
      </c>
      <c r="D477" s="453" t="s">
        <v>57</v>
      </c>
      <c r="E477" s="448">
        <v>30000</v>
      </c>
      <c r="F477" s="448">
        <f t="shared" si="119"/>
        <v>30000</v>
      </c>
      <c r="G477" s="448">
        <f t="shared" si="119"/>
        <v>-15000</v>
      </c>
      <c r="H477" s="448">
        <f t="shared" si="119"/>
        <v>15000</v>
      </c>
      <c r="I477" s="483">
        <f t="shared" si="120"/>
        <v>50</v>
      </c>
    </row>
    <row r="478" spans="1:9" ht="13.8" x14ac:dyDescent="0.25">
      <c r="A478" s="439" t="s">
        <v>555</v>
      </c>
      <c r="B478" s="555"/>
      <c r="C478" s="452">
        <v>3232</v>
      </c>
      <c r="D478" s="453" t="s">
        <v>246</v>
      </c>
      <c r="E478" s="448">
        <v>30000</v>
      </c>
      <c r="F478" s="448">
        <v>30000</v>
      </c>
      <c r="G478" s="448">
        <v>-15000</v>
      </c>
      <c r="H478" s="448">
        <f>F478+G478</f>
        <v>15000</v>
      </c>
      <c r="I478" s="483">
        <f t="shared" si="120"/>
        <v>50</v>
      </c>
    </row>
    <row r="479" spans="1:9" s="142" customFormat="1" ht="15.6" x14ac:dyDescent="0.3">
      <c r="A479" s="443" t="s">
        <v>555</v>
      </c>
      <c r="B479" s="556"/>
      <c r="C479" s="438">
        <v>42</v>
      </c>
      <c r="D479" s="450" t="s">
        <v>254</v>
      </c>
      <c r="E479" s="447">
        <v>160000</v>
      </c>
      <c r="F479" s="447">
        <f>SUM(F480)</f>
        <v>0</v>
      </c>
      <c r="G479" s="447">
        <f>SUM(G480)</f>
        <v>81500</v>
      </c>
      <c r="H479" s="447">
        <f>SUM(H480)</f>
        <v>81500</v>
      </c>
      <c r="I479" s="484">
        <v>0</v>
      </c>
    </row>
    <row r="480" spans="1:9" s="29" customFormat="1" ht="13.8" x14ac:dyDescent="0.25">
      <c r="A480" s="439" t="s">
        <v>555</v>
      </c>
      <c r="B480" s="555"/>
      <c r="C480" s="452">
        <v>427</v>
      </c>
      <c r="D480" s="453" t="s">
        <v>100</v>
      </c>
      <c r="E480" s="448">
        <v>160000</v>
      </c>
      <c r="F480" s="448">
        <f>SUM(F481:F481)</f>
        <v>0</v>
      </c>
      <c r="G480" s="448">
        <f>SUM(G481:G481)</f>
        <v>81500</v>
      </c>
      <c r="H480" s="448">
        <f>SUM(H481:H481)</f>
        <v>81500</v>
      </c>
      <c r="I480" s="484">
        <v>0</v>
      </c>
    </row>
    <row r="481" spans="1:9" s="471" customFormat="1" ht="14.4" thickBot="1" x14ac:dyDescent="0.3">
      <c r="A481" s="439" t="s">
        <v>555</v>
      </c>
      <c r="B481" s="555"/>
      <c r="C481" s="452">
        <v>4227</v>
      </c>
      <c r="D481" s="453" t="s">
        <v>103</v>
      </c>
      <c r="E481" s="448">
        <v>160000</v>
      </c>
      <c r="F481" s="448">
        <v>0</v>
      </c>
      <c r="G481" s="448">
        <v>81500</v>
      </c>
      <c r="H481" s="448">
        <f>F481+G481</f>
        <v>81500</v>
      </c>
      <c r="I481" s="484">
        <v>0</v>
      </c>
    </row>
    <row r="482" spans="1:9" s="260" customFormat="1" ht="14.4" thickTop="1" x14ac:dyDescent="0.25">
      <c r="A482" s="443" t="s">
        <v>555</v>
      </c>
      <c r="B482" s="554"/>
      <c r="C482" s="472">
        <v>45</v>
      </c>
      <c r="D482" s="454" t="s">
        <v>584</v>
      </c>
      <c r="E482" s="466">
        <v>160000</v>
      </c>
      <c r="F482" s="466">
        <f>SUM(F483)</f>
        <v>0</v>
      </c>
      <c r="G482" s="466">
        <f>SUM(G483)</f>
        <v>33000</v>
      </c>
      <c r="H482" s="466">
        <f>SUM(H483)</f>
        <v>33000</v>
      </c>
      <c r="I482" s="483">
        <v>0</v>
      </c>
    </row>
    <row r="483" spans="1:9" s="161" customFormat="1" ht="13.8" x14ac:dyDescent="0.25">
      <c r="A483" s="439" t="s">
        <v>555</v>
      </c>
      <c r="B483" s="555"/>
      <c r="C483" s="452">
        <v>451</v>
      </c>
      <c r="D483" s="453" t="s">
        <v>104</v>
      </c>
      <c r="E483" s="448">
        <v>160000</v>
      </c>
      <c r="F483" s="448">
        <f>SUM(F484:F484)</f>
        <v>0</v>
      </c>
      <c r="G483" s="448">
        <f>SUM(G484:G484)</f>
        <v>33000</v>
      </c>
      <c r="H483" s="448">
        <f>SUM(H484:H484)</f>
        <v>33000</v>
      </c>
      <c r="I483" s="484">
        <v>0</v>
      </c>
    </row>
    <row r="484" spans="1:9" s="576" customFormat="1" ht="14.4" thickBot="1" x14ac:dyDescent="0.3">
      <c r="A484" s="488" t="s">
        <v>555</v>
      </c>
      <c r="B484" s="557"/>
      <c r="C484" s="468">
        <v>4511</v>
      </c>
      <c r="D484" s="469" t="s">
        <v>104</v>
      </c>
      <c r="E484" s="470">
        <v>160000</v>
      </c>
      <c r="F484" s="470">
        <v>0</v>
      </c>
      <c r="G484" s="470">
        <v>33000</v>
      </c>
      <c r="H484" s="470">
        <f>F484+G484</f>
        <v>33000</v>
      </c>
      <c r="I484" s="487">
        <v>0</v>
      </c>
    </row>
    <row r="485" spans="1:9" ht="28.2" thickTop="1" x14ac:dyDescent="0.25">
      <c r="A485" s="482"/>
      <c r="B485" s="570"/>
      <c r="C485" s="53"/>
      <c r="D485" s="477" t="s">
        <v>250</v>
      </c>
      <c r="E485" s="458"/>
      <c r="F485" s="457"/>
      <c r="G485" s="457"/>
      <c r="H485" s="457"/>
      <c r="I485" s="723">
        <f>AVERAGE(H487/F487*100)</f>
        <v>82.307692307692307</v>
      </c>
    </row>
    <row r="486" spans="1:9" ht="13.8" x14ac:dyDescent="0.25">
      <c r="A486" s="482"/>
      <c r="B486" s="570"/>
      <c r="C486" s="53"/>
      <c r="D486" s="477" t="s">
        <v>199</v>
      </c>
      <c r="E486" s="448"/>
      <c r="F486" s="457"/>
      <c r="G486" s="457"/>
      <c r="H486" s="457"/>
      <c r="I486" s="724"/>
    </row>
    <row r="487" spans="1:9" ht="15.6" x14ac:dyDescent="0.3">
      <c r="A487" s="522"/>
      <c r="B487" s="568"/>
      <c r="C487" s="142"/>
      <c r="D487" s="527" t="s">
        <v>486</v>
      </c>
      <c r="E487" s="523">
        <v>340000</v>
      </c>
      <c r="F487" s="521">
        <f>SUM(F488+F491+F494)</f>
        <v>65000</v>
      </c>
      <c r="G487" s="521">
        <f>SUM(G488+G491+G494)</f>
        <v>-11500</v>
      </c>
      <c r="H487" s="521">
        <f>SUM(H488+H491+H494)</f>
        <v>53500</v>
      </c>
      <c r="I487" s="724"/>
    </row>
    <row r="488" spans="1:9" s="124" customFormat="1" ht="15" x14ac:dyDescent="0.25">
      <c r="A488" s="443" t="s">
        <v>556</v>
      </c>
      <c r="B488" s="556"/>
      <c r="C488" s="438">
        <v>32</v>
      </c>
      <c r="D488" s="450" t="s">
        <v>48</v>
      </c>
      <c r="E488" s="447">
        <v>247000</v>
      </c>
      <c r="F488" s="447">
        <f t="shared" ref="F488:H489" si="121">SUM(F489)</f>
        <v>15000</v>
      </c>
      <c r="G488" s="447">
        <f t="shared" si="121"/>
        <v>22000</v>
      </c>
      <c r="H488" s="447">
        <f t="shared" si="121"/>
        <v>37000</v>
      </c>
      <c r="I488" s="483">
        <f t="shared" ref="I488:I493" si="122">AVERAGE(H488/F488*100)</f>
        <v>246.66666666666669</v>
      </c>
    </row>
    <row r="489" spans="1:9" s="142" customFormat="1" ht="15.6" x14ac:dyDescent="0.3">
      <c r="A489" s="439" t="s">
        <v>556</v>
      </c>
      <c r="B489" s="555"/>
      <c r="C489" s="452">
        <v>323</v>
      </c>
      <c r="D489" s="453" t="s">
        <v>57</v>
      </c>
      <c r="E489" s="448">
        <v>30000</v>
      </c>
      <c r="F489" s="448">
        <f t="shared" si="121"/>
        <v>15000</v>
      </c>
      <c r="G489" s="448">
        <f t="shared" si="121"/>
        <v>22000</v>
      </c>
      <c r="H489" s="448">
        <f t="shared" si="121"/>
        <v>37000</v>
      </c>
      <c r="I489" s="483">
        <f t="shared" si="122"/>
        <v>246.66666666666669</v>
      </c>
    </row>
    <row r="490" spans="1:9" s="29" customFormat="1" ht="13.8" x14ac:dyDescent="0.25">
      <c r="A490" s="439" t="s">
        <v>556</v>
      </c>
      <c r="B490" s="555"/>
      <c r="C490" s="452">
        <v>3232</v>
      </c>
      <c r="D490" s="453" t="s">
        <v>246</v>
      </c>
      <c r="E490" s="448">
        <v>30000</v>
      </c>
      <c r="F490" s="448">
        <v>15000</v>
      </c>
      <c r="G490" s="448">
        <v>22000</v>
      </c>
      <c r="H490" s="448">
        <f>F490+G490</f>
        <v>37000</v>
      </c>
      <c r="I490" s="483">
        <f t="shared" si="122"/>
        <v>246.66666666666669</v>
      </c>
    </row>
    <row r="491" spans="1:9" ht="13.8" x14ac:dyDescent="0.25">
      <c r="A491" s="443" t="s">
        <v>556</v>
      </c>
      <c r="B491" s="556"/>
      <c r="C491" s="438">
        <v>42</v>
      </c>
      <c r="D491" s="450" t="s">
        <v>254</v>
      </c>
      <c r="E491" s="447">
        <v>160000</v>
      </c>
      <c r="F491" s="447">
        <f>SUM(F492)</f>
        <v>50000</v>
      </c>
      <c r="G491" s="447">
        <f>SUM(G492)</f>
        <v>-33500</v>
      </c>
      <c r="H491" s="447">
        <f>SUM(H492)</f>
        <v>16500</v>
      </c>
      <c r="I491" s="483">
        <f t="shared" si="122"/>
        <v>33</v>
      </c>
    </row>
    <row r="492" spans="1:9" ht="13.8" x14ac:dyDescent="0.25">
      <c r="A492" s="439" t="s">
        <v>556</v>
      </c>
      <c r="B492" s="555"/>
      <c r="C492" s="452">
        <v>422</v>
      </c>
      <c r="D492" s="453" t="s">
        <v>100</v>
      </c>
      <c r="E492" s="448">
        <v>160000</v>
      </c>
      <c r="F492" s="448">
        <f>SUM(F493:F493)</f>
        <v>50000</v>
      </c>
      <c r="G492" s="448">
        <f>SUM(G493:G493)</f>
        <v>-33500</v>
      </c>
      <c r="H492" s="448">
        <f>SUM(H493:H493)</f>
        <v>16500</v>
      </c>
      <c r="I492" s="483">
        <f t="shared" si="122"/>
        <v>33</v>
      </c>
    </row>
    <row r="493" spans="1:9" ht="13.8" x14ac:dyDescent="0.25">
      <c r="A493" s="439" t="s">
        <v>556</v>
      </c>
      <c r="B493" s="555"/>
      <c r="C493" s="452">
        <v>4223</v>
      </c>
      <c r="D493" s="453" t="s">
        <v>616</v>
      </c>
      <c r="E493" s="448">
        <v>160000</v>
      </c>
      <c r="F493" s="448">
        <v>50000</v>
      </c>
      <c r="G493" s="448">
        <v>-33500</v>
      </c>
      <c r="H493" s="448">
        <f>F493+G493</f>
        <v>16500</v>
      </c>
      <c r="I493" s="483">
        <f t="shared" si="122"/>
        <v>33</v>
      </c>
    </row>
    <row r="494" spans="1:9" s="260" customFormat="1" ht="13.8" x14ac:dyDescent="0.25">
      <c r="A494" s="548" t="s">
        <v>556</v>
      </c>
      <c r="B494" s="554"/>
      <c r="C494" s="472">
        <v>45</v>
      </c>
      <c r="D494" s="454" t="s">
        <v>584</v>
      </c>
      <c r="E494" s="466">
        <v>160000</v>
      </c>
      <c r="F494" s="466">
        <f>SUM(F495)</f>
        <v>0</v>
      </c>
      <c r="G494" s="466">
        <f>SUM(G495)</f>
        <v>0</v>
      </c>
      <c r="H494" s="466">
        <f>SUM(H495)</f>
        <v>0</v>
      </c>
      <c r="I494" s="483">
        <v>0</v>
      </c>
    </row>
    <row r="495" spans="1:9" s="161" customFormat="1" ht="13.8" x14ac:dyDescent="0.25">
      <c r="A495" s="439" t="s">
        <v>556</v>
      </c>
      <c r="B495" s="555"/>
      <c r="C495" s="452">
        <v>451</v>
      </c>
      <c r="D495" s="453" t="s">
        <v>104</v>
      </c>
      <c r="E495" s="448">
        <v>160000</v>
      </c>
      <c r="F495" s="448">
        <f>SUM(F496:F496)</f>
        <v>0</v>
      </c>
      <c r="G495" s="448">
        <f>SUM(G496:G496)</f>
        <v>0</v>
      </c>
      <c r="H495" s="448">
        <f>SUM(H496:H496)</f>
        <v>0</v>
      </c>
      <c r="I495" s="484">
        <v>0</v>
      </c>
    </row>
    <row r="496" spans="1:9" s="576" customFormat="1" ht="14.4" thickBot="1" x14ac:dyDescent="0.3">
      <c r="A496" s="488" t="s">
        <v>556</v>
      </c>
      <c r="B496" s="557"/>
      <c r="C496" s="468">
        <v>4511</v>
      </c>
      <c r="D496" s="469" t="s">
        <v>104</v>
      </c>
      <c r="E496" s="470">
        <v>160000</v>
      </c>
      <c r="F496" s="470">
        <v>0</v>
      </c>
      <c r="G496" s="470">
        <v>0</v>
      </c>
      <c r="H496" s="470">
        <f>F496+G496</f>
        <v>0</v>
      </c>
      <c r="I496" s="487">
        <v>0</v>
      </c>
    </row>
    <row r="497" spans="1:9" s="29" customFormat="1" ht="14.4" thickTop="1" x14ac:dyDescent="0.25">
      <c r="A497" s="482"/>
      <c r="B497" s="570"/>
      <c r="C497" s="53"/>
      <c r="D497" s="477" t="s">
        <v>429</v>
      </c>
      <c r="E497" s="458"/>
      <c r="F497" s="457"/>
      <c r="G497" s="457"/>
      <c r="H497" s="457"/>
      <c r="I497" s="723">
        <f>AVERAGE(H499/F499*100)</f>
        <v>113.33333333333333</v>
      </c>
    </row>
    <row r="498" spans="1:9" ht="13.8" x14ac:dyDescent="0.25">
      <c r="A498" s="482"/>
      <c r="B498" s="570"/>
      <c r="C498" s="53"/>
      <c r="D498" s="477" t="s">
        <v>575</v>
      </c>
      <c r="E498" s="448"/>
      <c r="F498" s="457"/>
      <c r="G498" s="457"/>
      <c r="H498" s="457"/>
      <c r="I498" s="724"/>
    </row>
    <row r="499" spans="1:9" ht="31.2" x14ac:dyDescent="0.3">
      <c r="A499" s="522"/>
      <c r="B499" s="568"/>
      <c r="C499" s="142"/>
      <c r="D499" s="527" t="s">
        <v>621</v>
      </c>
      <c r="E499" s="523">
        <v>0</v>
      </c>
      <c r="F499" s="521">
        <f t="shared" ref="F499:H500" si="123">SUM(F500)</f>
        <v>300000</v>
      </c>
      <c r="G499" s="521">
        <f t="shared" si="123"/>
        <v>40000</v>
      </c>
      <c r="H499" s="521">
        <f t="shared" si="123"/>
        <v>340000</v>
      </c>
      <c r="I499" s="724"/>
    </row>
    <row r="500" spans="1:9" s="546" customFormat="1" ht="17.399999999999999" x14ac:dyDescent="0.3">
      <c r="A500" s="443" t="s">
        <v>557</v>
      </c>
      <c r="B500" s="556"/>
      <c r="C500" s="438">
        <v>42</v>
      </c>
      <c r="D500" s="450" t="s">
        <v>254</v>
      </c>
      <c r="E500" s="447">
        <v>0</v>
      </c>
      <c r="F500" s="447">
        <f t="shared" si="123"/>
        <v>300000</v>
      </c>
      <c r="G500" s="447">
        <f t="shared" si="123"/>
        <v>40000</v>
      </c>
      <c r="H500" s="447">
        <f t="shared" si="123"/>
        <v>340000</v>
      </c>
      <c r="I500" s="483">
        <f t="shared" ref="I500:I502" si="124">AVERAGE(H500/F500*100)</f>
        <v>113.33333333333333</v>
      </c>
    </row>
    <row r="501" spans="1:9" ht="13.8" x14ac:dyDescent="0.25">
      <c r="A501" s="439" t="s">
        <v>557</v>
      </c>
      <c r="B501" s="555"/>
      <c r="C501" s="452">
        <v>421</v>
      </c>
      <c r="D501" s="453" t="s">
        <v>98</v>
      </c>
      <c r="E501" s="448">
        <v>0</v>
      </c>
      <c r="F501" s="448">
        <f>SUM(F502+F503)</f>
        <v>300000</v>
      </c>
      <c r="G501" s="448">
        <f>SUM(G502+G503)</f>
        <v>40000</v>
      </c>
      <c r="H501" s="448">
        <f>SUM(H502+H503)</f>
        <v>340000</v>
      </c>
      <c r="I501" s="483">
        <f t="shared" si="124"/>
        <v>113.33333333333333</v>
      </c>
    </row>
    <row r="502" spans="1:9" s="471" customFormat="1" ht="14.4" thickBot="1" x14ac:dyDescent="0.3">
      <c r="A502" s="488" t="s">
        <v>557</v>
      </c>
      <c r="B502" s="557"/>
      <c r="C502" s="468">
        <v>4214</v>
      </c>
      <c r="D502" s="469" t="s">
        <v>255</v>
      </c>
      <c r="E502" s="470">
        <v>0</v>
      </c>
      <c r="F502" s="470">
        <v>300000</v>
      </c>
      <c r="G502" s="470">
        <v>40000</v>
      </c>
      <c r="H502" s="470">
        <f>F502+G502</f>
        <v>340000</v>
      </c>
      <c r="I502" s="547">
        <f t="shared" si="124"/>
        <v>113.33333333333333</v>
      </c>
    </row>
    <row r="503" spans="1:9" ht="15" hidden="1" thickTop="1" thickBot="1" x14ac:dyDescent="0.3">
      <c r="A503" s="532" t="s">
        <v>557</v>
      </c>
      <c r="B503" s="559"/>
      <c r="C503" s="533">
        <v>4214</v>
      </c>
      <c r="D503" s="534" t="s">
        <v>255</v>
      </c>
      <c r="E503" s="535">
        <v>0</v>
      </c>
      <c r="F503" s="535">
        <v>0</v>
      </c>
      <c r="G503" s="535">
        <v>0</v>
      </c>
      <c r="H503" s="535">
        <v>0</v>
      </c>
      <c r="I503" s="547" t="e">
        <f t="shared" ref="I503" si="125">AVERAGE(G503/F503*100)</f>
        <v>#DIV/0!</v>
      </c>
    </row>
    <row r="504" spans="1:9" s="29" customFormat="1" ht="14.4" thickTop="1" x14ac:dyDescent="0.25">
      <c r="A504" s="482"/>
      <c r="B504" s="570"/>
      <c r="C504" s="53"/>
      <c r="D504" s="477" t="s">
        <v>429</v>
      </c>
      <c r="E504" s="458"/>
      <c r="F504" s="457"/>
      <c r="G504" s="457"/>
      <c r="H504" s="457"/>
      <c r="I504" s="723">
        <f>AVERAGE(H506/F506*100)</f>
        <v>105.16666666666667</v>
      </c>
    </row>
    <row r="505" spans="1:9" ht="13.8" x14ac:dyDescent="0.25">
      <c r="A505" s="482"/>
      <c r="B505" s="570"/>
      <c r="C505" s="53"/>
      <c r="D505" s="477" t="s">
        <v>575</v>
      </c>
      <c r="E505" s="448"/>
      <c r="F505" s="457"/>
      <c r="G505" s="457"/>
      <c r="H505" s="457"/>
      <c r="I505" s="724"/>
    </row>
    <row r="506" spans="1:9" ht="31.2" x14ac:dyDescent="0.3">
      <c r="A506" s="522"/>
      <c r="B506" s="568"/>
      <c r="C506" s="142"/>
      <c r="D506" s="527" t="s">
        <v>622</v>
      </c>
      <c r="E506" s="523">
        <v>100000</v>
      </c>
      <c r="F506" s="521">
        <f t="shared" ref="F506:H507" si="126">SUM(F507)</f>
        <v>1200000</v>
      </c>
      <c r="G506" s="521">
        <f t="shared" si="126"/>
        <v>62000</v>
      </c>
      <c r="H506" s="521">
        <f t="shared" si="126"/>
        <v>1262000</v>
      </c>
      <c r="I506" s="724"/>
    </row>
    <row r="507" spans="1:9" ht="13.8" x14ac:dyDescent="0.25">
      <c r="A507" s="443" t="s">
        <v>558</v>
      </c>
      <c r="B507" s="556"/>
      <c r="C507" s="438">
        <v>42</v>
      </c>
      <c r="D507" s="450" t="s">
        <v>254</v>
      </c>
      <c r="E507" s="447">
        <v>100000</v>
      </c>
      <c r="F507" s="447">
        <f t="shared" si="126"/>
        <v>1200000</v>
      </c>
      <c r="G507" s="447">
        <f t="shared" si="126"/>
        <v>62000</v>
      </c>
      <c r="H507" s="447">
        <f t="shared" si="126"/>
        <v>1262000</v>
      </c>
      <c r="I507" s="483">
        <f t="shared" ref="I507:I509" si="127">AVERAGE(H507/F507*100)</f>
        <v>105.16666666666667</v>
      </c>
    </row>
    <row r="508" spans="1:9" s="546" customFormat="1" ht="17.399999999999999" x14ac:dyDescent="0.3">
      <c r="A508" s="439" t="s">
        <v>558</v>
      </c>
      <c r="B508" s="555"/>
      <c r="C508" s="452">
        <v>421</v>
      </c>
      <c r="D508" s="453" t="s">
        <v>98</v>
      </c>
      <c r="E508" s="448">
        <v>100000</v>
      </c>
      <c r="F508" s="448">
        <f>SUM(F509:F511)</f>
        <v>1200000</v>
      </c>
      <c r="G508" s="448">
        <f>SUM(G509:G511)</f>
        <v>62000</v>
      </c>
      <c r="H508" s="448">
        <f>SUM(H509:H511)</f>
        <v>1262000</v>
      </c>
      <c r="I508" s="483">
        <f t="shared" si="127"/>
        <v>105.16666666666667</v>
      </c>
    </row>
    <row r="509" spans="1:9" ht="13.8" x14ac:dyDescent="0.25">
      <c r="A509" s="439" t="s">
        <v>558</v>
      </c>
      <c r="B509" s="555"/>
      <c r="C509" s="452">
        <v>4214</v>
      </c>
      <c r="D509" s="453" t="s">
        <v>255</v>
      </c>
      <c r="E509" s="448">
        <v>100000</v>
      </c>
      <c r="F509" s="448">
        <v>1000000</v>
      </c>
      <c r="G509" s="448">
        <v>72000</v>
      </c>
      <c r="H509" s="448">
        <f>F509+G509</f>
        <v>1072000</v>
      </c>
      <c r="I509" s="483">
        <f t="shared" si="127"/>
        <v>107.2</v>
      </c>
    </row>
    <row r="510" spans="1:9" s="588" customFormat="1" ht="13.8" x14ac:dyDescent="0.25">
      <c r="A510" s="439" t="s">
        <v>558</v>
      </c>
      <c r="B510" s="555"/>
      <c r="C510" s="452">
        <v>4214</v>
      </c>
      <c r="D510" s="453" t="s">
        <v>255</v>
      </c>
      <c r="E510" s="448">
        <v>100000</v>
      </c>
      <c r="F510" s="448">
        <v>200000</v>
      </c>
      <c r="G510" s="448">
        <v>-105000</v>
      </c>
      <c r="H510" s="448">
        <f>F510+G510</f>
        <v>95000</v>
      </c>
      <c r="I510" s="483">
        <f t="shared" ref="I510" si="128">AVERAGE(H510/F510*100)</f>
        <v>47.5</v>
      </c>
    </row>
    <row r="511" spans="1:9" s="471" customFormat="1" ht="14.4" thickBot="1" x14ac:dyDescent="0.3">
      <c r="A511" s="532" t="s">
        <v>558</v>
      </c>
      <c r="B511" s="559"/>
      <c r="C511" s="533">
        <v>4214</v>
      </c>
      <c r="D511" s="534" t="s">
        <v>255</v>
      </c>
      <c r="E511" s="535">
        <v>100000</v>
      </c>
      <c r="F511" s="535">
        <v>0</v>
      </c>
      <c r="G511" s="535">
        <v>95000</v>
      </c>
      <c r="H511" s="535">
        <f>F511+G511</f>
        <v>95000</v>
      </c>
      <c r="I511" s="547">
        <v>0</v>
      </c>
    </row>
    <row r="512" spans="1:9" s="29" customFormat="1" ht="14.4" thickTop="1" x14ac:dyDescent="0.25">
      <c r="A512" s="482"/>
      <c r="B512" s="570"/>
      <c r="C512" s="53"/>
      <c r="D512" s="477" t="s">
        <v>429</v>
      </c>
      <c r="E512" s="458"/>
      <c r="F512" s="457"/>
      <c r="G512" s="457"/>
      <c r="H512" s="457"/>
      <c r="I512" s="723">
        <f>AVERAGE(H514/F514*100)</f>
        <v>98.222222222222229</v>
      </c>
    </row>
    <row r="513" spans="1:9" ht="13.8" x14ac:dyDescent="0.25">
      <c r="A513" s="482"/>
      <c r="B513" s="570"/>
      <c r="C513" s="53"/>
      <c r="D513" s="477" t="s">
        <v>199</v>
      </c>
      <c r="E513" s="448"/>
      <c r="F513" s="457"/>
      <c r="G513" s="457"/>
      <c r="H513" s="457"/>
      <c r="I513" s="724"/>
    </row>
    <row r="514" spans="1:9" ht="31.2" x14ac:dyDescent="0.3">
      <c r="A514" s="522"/>
      <c r="B514" s="568"/>
      <c r="C514" s="142"/>
      <c r="D514" s="527" t="s">
        <v>634</v>
      </c>
      <c r="E514" s="523">
        <v>100000</v>
      </c>
      <c r="F514" s="521">
        <f t="shared" ref="F514:H515" si="129">SUM(F515)</f>
        <v>450000</v>
      </c>
      <c r="G514" s="521">
        <f t="shared" si="129"/>
        <v>-8000</v>
      </c>
      <c r="H514" s="521">
        <f t="shared" si="129"/>
        <v>442000</v>
      </c>
      <c r="I514" s="724"/>
    </row>
    <row r="515" spans="1:9" ht="13.8" x14ac:dyDescent="0.25">
      <c r="A515" s="443" t="s">
        <v>602</v>
      </c>
      <c r="B515" s="556"/>
      <c r="C515" s="438">
        <v>32</v>
      </c>
      <c r="D515" s="450" t="s">
        <v>48</v>
      </c>
      <c r="E515" s="447">
        <v>100000</v>
      </c>
      <c r="F515" s="447">
        <f t="shared" si="129"/>
        <v>450000</v>
      </c>
      <c r="G515" s="447">
        <f t="shared" si="129"/>
        <v>-8000</v>
      </c>
      <c r="H515" s="447">
        <f t="shared" si="129"/>
        <v>442000</v>
      </c>
      <c r="I515" s="483">
        <f t="shared" ref="I515:I518" si="130">AVERAGE(H515/F515*100)</f>
        <v>98.222222222222229</v>
      </c>
    </row>
    <row r="516" spans="1:9" ht="13.8" x14ac:dyDescent="0.25">
      <c r="A516" s="439" t="s">
        <v>602</v>
      </c>
      <c r="B516" s="555"/>
      <c r="C516" s="452">
        <v>323</v>
      </c>
      <c r="D516" s="453" t="s">
        <v>57</v>
      </c>
      <c r="E516" s="448">
        <v>100000</v>
      </c>
      <c r="F516" s="448">
        <f>SUM(F517:F518)</f>
        <v>450000</v>
      </c>
      <c r="G516" s="448">
        <f t="shared" ref="G516:H516" si="131">SUM(G517:G518)</f>
        <v>-8000</v>
      </c>
      <c r="H516" s="448">
        <f t="shared" si="131"/>
        <v>442000</v>
      </c>
      <c r="I516" s="483">
        <f t="shared" si="130"/>
        <v>98.222222222222229</v>
      </c>
    </row>
    <row r="517" spans="1:9" ht="13.8" x14ac:dyDescent="0.25">
      <c r="A517" s="439" t="s">
        <v>602</v>
      </c>
      <c r="B517" s="555"/>
      <c r="C517" s="452">
        <v>3232</v>
      </c>
      <c r="D517" s="453" t="s">
        <v>246</v>
      </c>
      <c r="E517" s="448">
        <v>100000</v>
      </c>
      <c r="F517" s="448">
        <v>300000</v>
      </c>
      <c r="G517" s="448">
        <v>-120000</v>
      </c>
      <c r="H517" s="448">
        <f>F517+G517</f>
        <v>180000</v>
      </c>
      <c r="I517" s="483">
        <f t="shared" si="130"/>
        <v>60</v>
      </c>
    </row>
    <row r="518" spans="1:9" s="471" customFormat="1" ht="14.4" thickBot="1" x14ac:dyDescent="0.3">
      <c r="A518" s="532" t="s">
        <v>602</v>
      </c>
      <c r="B518" s="559"/>
      <c r="C518" s="468">
        <v>3232</v>
      </c>
      <c r="D518" s="469" t="s">
        <v>246</v>
      </c>
      <c r="E518" s="535">
        <v>100000</v>
      </c>
      <c r="F518" s="535">
        <v>150000</v>
      </c>
      <c r="G518" s="535">
        <v>112000</v>
      </c>
      <c r="H518" s="470">
        <f>F518+G518</f>
        <v>262000</v>
      </c>
      <c r="I518" s="547">
        <f t="shared" si="130"/>
        <v>174.66666666666666</v>
      </c>
    </row>
    <row r="519" spans="1:9" s="29" customFormat="1" ht="28.2" thickTop="1" x14ac:dyDescent="0.25">
      <c r="A519" s="482"/>
      <c r="B519" s="570"/>
      <c r="C519" s="53"/>
      <c r="D519" s="477" t="s">
        <v>250</v>
      </c>
      <c r="E519" s="458"/>
      <c r="F519" s="457"/>
      <c r="G519" s="457"/>
      <c r="H519" s="457"/>
      <c r="I519" s="723">
        <f>AVERAGE(H521/F521*100)</f>
        <v>66.25</v>
      </c>
    </row>
    <row r="520" spans="1:9" ht="13.8" x14ac:dyDescent="0.25">
      <c r="A520" s="482"/>
      <c r="B520" s="570"/>
      <c r="C520" s="53"/>
      <c r="D520" s="477" t="s">
        <v>213</v>
      </c>
      <c r="E520" s="448"/>
      <c r="F520" s="457"/>
      <c r="G520" s="457"/>
      <c r="H520" s="457"/>
      <c r="I520" s="724"/>
    </row>
    <row r="521" spans="1:9" ht="15.6" x14ac:dyDescent="0.3">
      <c r="A521" s="522"/>
      <c r="B521" s="568"/>
      <c r="C521" s="142"/>
      <c r="D521" s="527" t="s">
        <v>590</v>
      </c>
      <c r="E521" s="523">
        <v>760000</v>
      </c>
      <c r="F521" s="521">
        <f t="shared" ref="F521:H523" si="132">SUM(F522)</f>
        <v>400000</v>
      </c>
      <c r="G521" s="521">
        <f t="shared" si="132"/>
        <v>-135000</v>
      </c>
      <c r="H521" s="521">
        <f t="shared" si="132"/>
        <v>265000</v>
      </c>
      <c r="I521" s="724"/>
    </row>
    <row r="522" spans="1:9" s="566" customFormat="1" ht="17.399999999999999" customHeight="1" x14ac:dyDescent="0.3">
      <c r="A522" s="443" t="s">
        <v>603</v>
      </c>
      <c r="B522" s="556"/>
      <c r="C522" s="438">
        <v>42</v>
      </c>
      <c r="D522" s="450" t="s">
        <v>254</v>
      </c>
      <c r="E522" s="447">
        <v>760000</v>
      </c>
      <c r="F522" s="447">
        <f t="shared" si="132"/>
        <v>400000</v>
      </c>
      <c r="G522" s="447">
        <f t="shared" si="132"/>
        <v>-135000</v>
      </c>
      <c r="H522" s="447">
        <f t="shared" si="132"/>
        <v>265000</v>
      </c>
      <c r="I522" s="483">
        <f t="shared" ref="I522:I524" si="133">AVERAGE(H522/F522*100)</f>
        <v>66.25</v>
      </c>
    </row>
    <row r="523" spans="1:9" ht="13.8" x14ac:dyDescent="0.25">
      <c r="A523" s="439" t="s">
        <v>603</v>
      </c>
      <c r="B523" s="555"/>
      <c r="C523" s="452">
        <v>421</v>
      </c>
      <c r="D523" s="453" t="s">
        <v>98</v>
      </c>
      <c r="E523" s="448">
        <v>760000</v>
      </c>
      <c r="F523" s="448">
        <f t="shared" si="132"/>
        <v>400000</v>
      </c>
      <c r="G523" s="448">
        <f t="shared" si="132"/>
        <v>-135000</v>
      </c>
      <c r="H523" s="448">
        <f t="shared" si="132"/>
        <v>265000</v>
      </c>
      <c r="I523" s="483">
        <f t="shared" si="133"/>
        <v>66.25</v>
      </c>
    </row>
    <row r="524" spans="1:9" s="471" customFormat="1" ht="14.4" thickBot="1" x14ac:dyDescent="0.3">
      <c r="A524" s="488" t="s">
        <v>603</v>
      </c>
      <c r="B524" s="557"/>
      <c r="C524" s="468">
        <v>4212</v>
      </c>
      <c r="D524" s="469" t="s">
        <v>585</v>
      </c>
      <c r="E524" s="470">
        <v>760000</v>
      </c>
      <c r="F524" s="470">
        <v>400000</v>
      </c>
      <c r="G524" s="470">
        <v>-135000</v>
      </c>
      <c r="H524" s="470">
        <f>F524+G524</f>
        <v>265000</v>
      </c>
      <c r="I524" s="547">
        <f t="shared" si="133"/>
        <v>66.25</v>
      </c>
    </row>
    <row r="525" spans="1:9" s="29" customFormat="1" ht="14.4" thickTop="1" x14ac:dyDescent="0.25">
      <c r="A525" s="482"/>
      <c r="B525" s="570"/>
      <c r="C525" s="53"/>
      <c r="D525" s="477" t="s">
        <v>429</v>
      </c>
      <c r="E525" s="458"/>
      <c r="F525" s="457"/>
      <c r="G525" s="457"/>
      <c r="H525" s="457"/>
      <c r="I525" s="723">
        <f>AVERAGE(H527/F527*100)</f>
        <v>100</v>
      </c>
    </row>
    <row r="526" spans="1:9" ht="13.8" x14ac:dyDescent="0.25">
      <c r="A526" s="482"/>
      <c r="B526" s="570"/>
      <c r="C526" s="53"/>
      <c r="D526" s="477" t="s">
        <v>575</v>
      </c>
      <c r="E526" s="448"/>
      <c r="F526" s="457"/>
      <c r="G526" s="457"/>
      <c r="H526" s="457"/>
      <c r="I526" s="724"/>
    </row>
    <row r="527" spans="1:9" ht="31.2" x14ac:dyDescent="0.3">
      <c r="A527" s="522"/>
      <c r="B527" s="568"/>
      <c r="C527" s="142"/>
      <c r="D527" s="527" t="s">
        <v>623</v>
      </c>
      <c r="E527" s="523">
        <v>100000</v>
      </c>
      <c r="F527" s="521">
        <f t="shared" ref="F527:H528" si="134">SUM(F528)</f>
        <v>200000</v>
      </c>
      <c r="G527" s="521">
        <f t="shared" si="134"/>
        <v>0</v>
      </c>
      <c r="H527" s="521">
        <f t="shared" si="134"/>
        <v>200000</v>
      </c>
      <c r="I527" s="724"/>
    </row>
    <row r="528" spans="1:9" ht="13.8" x14ac:dyDescent="0.25">
      <c r="A528" s="443" t="s">
        <v>624</v>
      </c>
      <c r="B528" s="556"/>
      <c r="C528" s="438">
        <v>42</v>
      </c>
      <c r="D528" s="450" t="s">
        <v>254</v>
      </c>
      <c r="E528" s="447">
        <v>100000</v>
      </c>
      <c r="F528" s="447">
        <f t="shared" si="134"/>
        <v>200000</v>
      </c>
      <c r="G528" s="447">
        <f t="shared" si="134"/>
        <v>0</v>
      </c>
      <c r="H528" s="447">
        <f t="shared" si="134"/>
        <v>200000</v>
      </c>
      <c r="I528" s="483">
        <f t="shared" ref="I528:I531" si="135">AVERAGE(H528/F528*100)</f>
        <v>100</v>
      </c>
    </row>
    <row r="529" spans="1:9" s="260" customFormat="1" ht="13.8" x14ac:dyDescent="0.25">
      <c r="A529" s="439" t="s">
        <v>624</v>
      </c>
      <c r="B529" s="555"/>
      <c r="C529" s="452">
        <v>421</v>
      </c>
      <c r="D529" s="453" t="s">
        <v>98</v>
      </c>
      <c r="E529" s="448">
        <v>100000</v>
      </c>
      <c r="F529" s="448">
        <f>SUM(F530:F531)</f>
        <v>200000</v>
      </c>
      <c r="G529" s="448">
        <f>SUM(G530:G531)</f>
        <v>0</v>
      </c>
      <c r="H529" s="448">
        <f>SUM(H530:H531)</f>
        <v>200000</v>
      </c>
      <c r="I529" s="483">
        <f t="shared" si="135"/>
        <v>100</v>
      </c>
    </row>
    <row r="530" spans="1:9" ht="13.8" hidden="1" x14ac:dyDescent="0.25">
      <c r="A530" s="439" t="s">
        <v>558</v>
      </c>
      <c r="B530" s="555"/>
      <c r="C530" s="452">
        <v>4214</v>
      </c>
      <c r="D530" s="453" t="s">
        <v>255</v>
      </c>
      <c r="E530" s="448">
        <v>100000</v>
      </c>
      <c r="F530" s="448">
        <v>0</v>
      </c>
      <c r="G530" s="448">
        <v>0</v>
      </c>
      <c r="H530" s="448">
        <v>0</v>
      </c>
      <c r="I530" s="484" t="e">
        <f>AVERAGE(G530/F530*100)</f>
        <v>#DIV/0!</v>
      </c>
    </row>
    <row r="531" spans="1:9" s="471" customFormat="1" ht="14.4" thickBot="1" x14ac:dyDescent="0.3">
      <c r="A531" s="488" t="s">
        <v>624</v>
      </c>
      <c r="B531" s="557"/>
      <c r="C531" s="468">
        <v>4214</v>
      </c>
      <c r="D531" s="469" t="s">
        <v>255</v>
      </c>
      <c r="E531" s="470">
        <v>100000</v>
      </c>
      <c r="F531" s="470">
        <v>200000</v>
      </c>
      <c r="G531" s="470">
        <v>0</v>
      </c>
      <c r="H531" s="470">
        <f>F531+G531</f>
        <v>200000</v>
      </c>
      <c r="I531" s="547">
        <f t="shared" si="135"/>
        <v>100</v>
      </c>
    </row>
    <row r="532" spans="1:9" s="29" customFormat="1" ht="14.4" thickTop="1" x14ac:dyDescent="0.25">
      <c r="A532" s="482"/>
      <c r="B532" s="570"/>
      <c r="C532" s="53"/>
      <c r="D532" s="477" t="s">
        <v>429</v>
      </c>
      <c r="E532" s="458"/>
      <c r="F532" s="457"/>
      <c r="G532" s="457"/>
      <c r="H532" s="457"/>
      <c r="I532" s="723">
        <f>AVERAGE(H534/F534*100)</f>
        <v>0</v>
      </c>
    </row>
    <row r="533" spans="1:9" ht="13.8" x14ac:dyDescent="0.25">
      <c r="A533" s="482"/>
      <c r="B533" s="570"/>
      <c r="C533" s="53"/>
      <c r="D533" s="477" t="s">
        <v>575</v>
      </c>
      <c r="E533" s="448"/>
      <c r="F533" s="457"/>
      <c r="G533" s="457"/>
      <c r="H533" s="457"/>
      <c r="I533" s="724"/>
    </row>
    <row r="534" spans="1:9" ht="31.2" x14ac:dyDescent="0.3">
      <c r="A534" s="522"/>
      <c r="B534" s="568"/>
      <c r="C534" s="142"/>
      <c r="D534" s="527" t="s">
        <v>646</v>
      </c>
      <c r="E534" s="523">
        <v>100000</v>
      </c>
      <c r="F534" s="521">
        <f t="shared" ref="F534:H535" si="136">SUM(F535)</f>
        <v>150000</v>
      </c>
      <c r="G534" s="521">
        <f t="shared" si="136"/>
        <v>-150000</v>
      </c>
      <c r="H534" s="521">
        <f t="shared" si="136"/>
        <v>0</v>
      </c>
      <c r="I534" s="724"/>
    </row>
    <row r="535" spans="1:9" ht="13.8" x14ac:dyDescent="0.25">
      <c r="A535" s="443" t="s">
        <v>645</v>
      </c>
      <c r="B535" s="556"/>
      <c r="C535" s="438">
        <v>42</v>
      </c>
      <c r="D535" s="450" t="s">
        <v>254</v>
      </c>
      <c r="E535" s="447">
        <v>100000</v>
      </c>
      <c r="F535" s="447">
        <f t="shared" si="136"/>
        <v>150000</v>
      </c>
      <c r="G535" s="447">
        <f t="shared" si="136"/>
        <v>-150000</v>
      </c>
      <c r="H535" s="447">
        <f t="shared" si="136"/>
        <v>0</v>
      </c>
      <c r="I535" s="483">
        <f t="shared" ref="I535:I537" si="137">AVERAGE(H535/F535*100)</f>
        <v>0</v>
      </c>
    </row>
    <row r="536" spans="1:9" s="546" customFormat="1" ht="17.399999999999999" x14ac:dyDescent="0.3">
      <c r="A536" s="439" t="s">
        <v>645</v>
      </c>
      <c r="B536" s="555"/>
      <c r="C536" s="452">
        <v>421</v>
      </c>
      <c r="D536" s="453" t="s">
        <v>98</v>
      </c>
      <c r="E536" s="448">
        <v>100000</v>
      </c>
      <c r="F536" s="448">
        <f>SUM(F537:F537)</f>
        <v>150000</v>
      </c>
      <c r="G536" s="448">
        <f>SUM(G537:G537)</f>
        <v>-150000</v>
      </c>
      <c r="H536" s="448">
        <f>SUM(H537:H537)</f>
        <v>0</v>
      </c>
      <c r="I536" s="483">
        <f t="shared" si="137"/>
        <v>0</v>
      </c>
    </row>
    <row r="537" spans="1:9" s="471" customFormat="1" ht="14.4" thickBot="1" x14ac:dyDescent="0.3">
      <c r="A537" s="488" t="s">
        <v>645</v>
      </c>
      <c r="B537" s="557"/>
      <c r="C537" s="468">
        <v>4214</v>
      </c>
      <c r="D537" s="469" t="s">
        <v>255</v>
      </c>
      <c r="E537" s="470">
        <v>100000</v>
      </c>
      <c r="F537" s="470">
        <v>150000</v>
      </c>
      <c r="G537" s="470">
        <v>-150000</v>
      </c>
      <c r="H537" s="470">
        <f>F537+G537</f>
        <v>0</v>
      </c>
      <c r="I537" s="547">
        <f t="shared" si="137"/>
        <v>0</v>
      </c>
    </row>
    <row r="538" spans="1:9" s="29" customFormat="1" ht="14.4" thickTop="1" x14ac:dyDescent="0.25">
      <c r="A538" s="482"/>
      <c r="B538" s="570"/>
      <c r="C538" s="53"/>
      <c r="D538" s="477" t="s">
        <v>429</v>
      </c>
      <c r="E538" s="458"/>
      <c r="F538" s="457"/>
      <c r="G538" s="457"/>
      <c r="H538" s="457"/>
      <c r="I538" s="723">
        <f>AVERAGE(H540/F540*100)</f>
        <v>137.48121428571429</v>
      </c>
    </row>
    <row r="539" spans="1:9" ht="13.8" x14ac:dyDescent="0.25">
      <c r="A539" s="482"/>
      <c r="B539" s="570"/>
      <c r="C539" s="53"/>
      <c r="D539" s="477" t="s">
        <v>575</v>
      </c>
      <c r="E539" s="448"/>
      <c r="F539" s="457"/>
      <c r="G539" s="457"/>
      <c r="H539" s="457"/>
      <c r="I539" s="724"/>
    </row>
    <row r="540" spans="1:9" ht="31.2" x14ac:dyDescent="0.3">
      <c r="A540" s="522"/>
      <c r="B540" s="568"/>
      <c r="C540" s="142"/>
      <c r="D540" s="527" t="s">
        <v>649</v>
      </c>
      <c r="E540" s="523">
        <v>100000</v>
      </c>
      <c r="F540" s="521">
        <f t="shared" ref="F540:H541" si="138">SUM(F541)</f>
        <v>280000</v>
      </c>
      <c r="G540" s="521">
        <f t="shared" si="138"/>
        <v>104947.4</v>
      </c>
      <c r="H540" s="521">
        <f t="shared" si="138"/>
        <v>384947.4</v>
      </c>
      <c r="I540" s="724"/>
    </row>
    <row r="541" spans="1:9" ht="13.8" x14ac:dyDescent="0.25">
      <c r="A541" s="443" t="s">
        <v>650</v>
      </c>
      <c r="B541" s="556"/>
      <c r="C541" s="438">
        <v>42</v>
      </c>
      <c r="D541" s="450" t="s">
        <v>254</v>
      </c>
      <c r="E541" s="447">
        <v>100000</v>
      </c>
      <c r="F541" s="447">
        <f t="shared" si="138"/>
        <v>280000</v>
      </c>
      <c r="G541" s="447">
        <f t="shared" si="138"/>
        <v>104947.4</v>
      </c>
      <c r="H541" s="447">
        <f t="shared" si="138"/>
        <v>384947.4</v>
      </c>
      <c r="I541" s="483">
        <f t="shared" ref="I541:I544" si="139">AVERAGE(H541/F541*100)</f>
        <v>137.48121428571429</v>
      </c>
    </row>
    <row r="542" spans="1:9" s="546" customFormat="1" ht="17.399999999999999" x14ac:dyDescent="0.3">
      <c r="A542" s="439" t="s">
        <v>650</v>
      </c>
      <c r="B542" s="555"/>
      <c r="C542" s="452">
        <v>421</v>
      </c>
      <c r="D542" s="453" t="s">
        <v>98</v>
      </c>
      <c r="E542" s="448">
        <v>100000</v>
      </c>
      <c r="F542" s="448">
        <f>SUM(F543:F544)</f>
        <v>280000</v>
      </c>
      <c r="G542" s="448">
        <f>SUM(G543:G544)</f>
        <v>104947.4</v>
      </c>
      <c r="H542" s="448">
        <f>SUM(H543:H544)</f>
        <v>384947.4</v>
      </c>
      <c r="I542" s="483">
        <f t="shared" si="139"/>
        <v>137.48121428571429</v>
      </c>
    </row>
    <row r="543" spans="1:9" s="471" customFormat="1" ht="14.4" thickBot="1" x14ac:dyDescent="0.3">
      <c r="A543" s="440" t="s">
        <v>650</v>
      </c>
      <c r="B543" s="558"/>
      <c r="C543" s="480">
        <v>4214</v>
      </c>
      <c r="D543" s="455" t="s">
        <v>255</v>
      </c>
      <c r="E543" s="446">
        <v>100000</v>
      </c>
      <c r="F543" s="446">
        <v>115000</v>
      </c>
      <c r="G543" s="446">
        <v>64447.4</v>
      </c>
      <c r="H543" s="446">
        <f>F543+G543</f>
        <v>179447.4</v>
      </c>
      <c r="I543" s="484">
        <f t="shared" ref="I543" si="140">AVERAGE(H543/F543*100)</f>
        <v>156.04121739130434</v>
      </c>
    </row>
    <row r="544" spans="1:9" s="471" customFormat="1" ht="15" thickTop="1" thickBot="1" x14ac:dyDescent="0.3">
      <c r="A544" s="440" t="s">
        <v>650</v>
      </c>
      <c r="B544" s="558"/>
      <c r="C544" s="480">
        <v>4214</v>
      </c>
      <c r="D544" s="455" t="s">
        <v>255</v>
      </c>
      <c r="E544" s="446">
        <v>100000</v>
      </c>
      <c r="F544" s="446">
        <v>165000</v>
      </c>
      <c r="G544" s="446">
        <v>40500</v>
      </c>
      <c r="H544" s="446">
        <f>F544+G544</f>
        <v>205500</v>
      </c>
      <c r="I544" s="491">
        <f t="shared" si="139"/>
        <v>124.54545454545453</v>
      </c>
    </row>
    <row r="545" spans="1:9" ht="18.600000000000001" thickTop="1" thickBot="1" x14ac:dyDescent="0.35">
      <c r="A545" s="731" t="s">
        <v>619</v>
      </c>
      <c r="B545" s="732"/>
      <c r="C545" s="732"/>
      <c r="D545" s="733"/>
      <c r="E545" s="505">
        <v>120000</v>
      </c>
      <c r="F545" s="505">
        <f>SUM(F548)</f>
        <v>40000</v>
      </c>
      <c r="G545" s="505">
        <f>SUM(G548)</f>
        <v>97000</v>
      </c>
      <c r="H545" s="505">
        <f>SUM(H548)</f>
        <v>137000</v>
      </c>
      <c r="I545" s="509">
        <f>AVERAGE(H545/F545*100)</f>
        <v>342.5</v>
      </c>
    </row>
    <row r="546" spans="1:9" ht="13.8" x14ac:dyDescent="0.25">
      <c r="A546" s="482"/>
      <c r="B546" s="53"/>
      <c r="C546" s="53"/>
      <c r="D546" s="477" t="s">
        <v>430</v>
      </c>
      <c r="E546" s="458"/>
      <c r="F546" s="457"/>
      <c r="G546" s="457"/>
      <c r="H546" s="457"/>
      <c r="I546" s="723">
        <f>AVERAGE(H548/F548*100)</f>
        <v>342.5</v>
      </c>
    </row>
    <row r="547" spans="1:9" ht="13.8" x14ac:dyDescent="0.25">
      <c r="A547" s="482"/>
      <c r="B547" s="53"/>
      <c r="C547" s="53"/>
      <c r="D547" s="477" t="s">
        <v>199</v>
      </c>
      <c r="E547" s="448"/>
      <c r="F547" s="457"/>
      <c r="G547" s="457"/>
      <c r="H547" s="457"/>
      <c r="I547" s="724"/>
    </row>
    <row r="548" spans="1:9" ht="15.6" x14ac:dyDescent="0.3">
      <c r="A548" s="482"/>
      <c r="B548" s="53"/>
      <c r="C548" s="53"/>
      <c r="D548" s="459" t="s">
        <v>227</v>
      </c>
      <c r="E548" s="448">
        <v>120000</v>
      </c>
      <c r="F548" s="521">
        <f t="shared" ref="F548:H549" si="141">SUM(F549)</f>
        <v>40000</v>
      </c>
      <c r="G548" s="521">
        <f t="shared" si="141"/>
        <v>97000</v>
      </c>
      <c r="H548" s="521">
        <f t="shared" si="141"/>
        <v>137000</v>
      </c>
      <c r="I548" s="724"/>
    </row>
    <row r="549" spans="1:9" ht="13.8" x14ac:dyDescent="0.25">
      <c r="A549" s="443" t="s">
        <v>559</v>
      </c>
      <c r="B549" s="449"/>
      <c r="C549" s="438">
        <v>42</v>
      </c>
      <c r="D549" s="450" t="s">
        <v>254</v>
      </c>
      <c r="E549" s="447">
        <v>120000</v>
      </c>
      <c r="F549" s="447">
        <f t="shared" si="141"/>
        <v>40000</v>
      </c>
      <c r="G549" s="447">
        <f t="shared" si="141"/>
        <v>97000</v>
      </c>
      <c r="H549" s="447">
        <f t="shared" si="141"/>
        <v>137000</v>
      </c>
      <c r="I549" s="483">
        <f t="shared" ref="I549:I550" si="142">AVERAGE(H549/F549*100)</f>
        <v>342.5</v>
      </c>
    </row>
    <row r="550" spans="1:9" ht="13.8" x14ac:dyDescent="0.25">
      <c r="A550" s="439" t="s">
        <v>559</v>
      </c>
      <c r="B550" s="451"/>
      <c r="C550" s="452">
        <v>426</v>
      </c>
      <c r="D550" s="453" t="s">
        <v>119</v>
      </c>
      <c r="E550" s="448">
        <v>120000</v>
      </c>
      <c r="F550" s="448">
        <f>SUM(F551:F552)</f>
        <v>40000</v>
      </c>
      <c r="G550" s="448">
        <f>SUM(G551:G552)</f>
        <v>97000</v>
      </c>
      <c r="H550" s="448">
        <f>SUM(H551:H552)</f>
        <v>137000</v>
      </c>
      <c r="I550" s="483">
        <f t="shared" si="142"/>
        <v>342.5</v>
      </c>
    </row>
    <row r="551" spans="1:9" ht="13.8" hidden="1" x14ac:dyDescent="0.25">
      <c r="A551" s="439" t="s">
        <v>559</v>
      </c>
      <c r="B551" s="451"/>
      <c r="C551" s="452">
        <v>4263</v>
      </c>
      <c r="D551" s="453" t="s">
        <v>264</v>
      </c>
      <c r="E551" s="448"/>
      <c r="F551" s="448">
        <v>0</v>
      </c>
      <c r="G551" s="448">
        <v>0</v>
      </c>
      <c r="H551" s="448">
        <v>0</v>
      </c>
      <c r="I551" s="484">
        <v>0</v>
      </c>
    </row>
    <row r="552" spans="1:9" ht="14.4" thickBot="1" x14ac:dyDescent="0.3">
      <c r="A552" s="439" t="s">
        <v>559</v>
      </c>
      <c r="B552" s="460"/>
      <c r="C552" s="480">
        <v>4264</v>
      </c>
      <c r="D552" s="455" t="s">
        <v>620</v>
      </c>
      <c r="E552" s="446">
        <v>120000</v>
      </c>
      <c r="F552" s="446">
        <v>40000</v>
      </c>
      <c r="G552" s="446">
        <v>97000</v>
      </c>
      <c r="H552" s="448">
        <f>F552+G552</f>
        <v>137000</v>
      </c>
      <c r="I552" s="483">
        <f t="shared" ref="I552" si="143">AVERAGE(H552/F552*100)</f>
        <v>342.5</v>
      </c>
    </row>
    <row r="553" spans="1:9" ht="18" thickBot="1" x14ac:dyDescent="0.35">
      <c r="A553" s="731" t="s">
        <v>506</v>
      </c>
      <c r="B553" s="732"/>
      <c r="C553" s="732"/>
      <c r="D553" s="733"/>
      <c r="E553" s="505">
        <v>0</v>
      </c>
      <c r="F553" s="505">
        <f>F555</f>
        <v>310000</v>
      </c>
      <c r="G553" s="505">
        <f>G555</f>
        <v>138552.12</v>
      </c>
      <c r="H553" s="505">
        <f>H555</f>
        <v>448552.12</v>
      </c>
      <c r="I553" s="509">
        <f>AVERAGE(H553/F553*100)</f>
        <v>144.69423225806452</v>
      </c>
    </row>
    <row r="554" spans="1:9" ht="15.6" x14ac:dyDescent="0.3">
      <c r="A554" s="482"/>
      <c r="B554" s="53"/>
      <c r="C554" s="53"/>
      <c r="D554" s="477" t="s">
        <v>431</v>
      </c>
      <c r="E554" s="458"/>
      <c r="F554" s="526"/>
      <c r="G554" s="526"/>
      <c r="H554" s="526"/>
      <c r="I554" s="753">
        <v>100</v>
      </c>
    </row>
    <row r="555" spans="1:9" ht="15.6" x14ac:dyDescent="0.3">
      <c r="A555" s="482"/>
      <c r="B555" s="53"/>
      <c r="C555" s="53"/>
      <c r="D555" s="459" t="s">
        <v>227</v>
      </c>
      <c r="E555" s="448">
        <v>0</v>
      </c>
      <c r="F555" s="521">
        <f>F556+F562</f>
        <v>310000</v>
      </c>
      <c r="G555" s="521">
        <f>G556+G562</f>
        <v>138552.12</v>
      </c>
      <c r="H555" s="521">
        <f>H556+H562</f>
        <v>448552.12</v>
      </c>
      <c r="I555" s="754"/>
    </row>
    <row r="556" spans="1:9" ht="13.8" x14ac:dyDescent="0.25">
      <c r="A556" s="443" t="s">
        <v>560</v>
      </c>
      <c r="B556" s="556"/>
      <c r="C556" s="438">
        <v>34</v>
      </c>
      <c r="D556" s="450" t="s">
        <v>71</v>
      </c>
      <c r="E556" s="447">
        <v>0</v>
      </c>
      <c r="F556" s="447">
        <v>0</v>
      </c>
      <c r="G556" s="447">
        <v>0</v>
      </c>
      <c r="H556" s="447">
        <v>0</v>
      </c>
      <c r="I556" s="483">
        <v>0</v>
      </c>
    </row>
    <row r="557" spans="1:9" ht="13.8" x14ac:dyDescent="0.25">
      <c r="A557" s="439" t="s">
        <v>560</v>
      </c>
      <c r="B557" s="555"/>
      <c r="C557" s="452">
        <v>342</v>
      </c>
      <c r="D557" s="453" t="s">
        <v>432</v>
      </c>
      <c r="E557" s="448">
        <v>0</v>
      </c>
      <c r="F557" s="448">
        <v>0</v>
      </c>
      <c r="G557" s="448">
        <v>0</v>
      </c>
      <c r="H557" s="448">
        <v>0</v>
      </c>
      <c r="I557" s="483">
        <v>0</v>
      </c>
    </row>
    <row r="558" spans="1:9" ht="27.6" x14ac:dyDescent="0.25">
      <c r="A558" s="439" t="s">
        <v>560</v>
      </c>
      <c r="B558" s="555"/>
      <c r="C558" s="452">
        <v>3423</v>
      </c>
      <c r="D558" s="453" t="s">
        <v>433</v>
      </c>
      <c r="E558" s="448">
        <v>0</v>
      </c>
      <c r="F558" s="448">
        <v>0</v>
      </c>
      <c r="G558" s="448">
        <v>0</v>
      </c>
      <c r="H558" s="448">
        <v>0</v>
      </c>
      <c r="I558" s="484">
        <v>0</v>
      </c>
    </row>
    <row r="559" spans="1:9" ht="13.8" x14ac:dyDescent="0.25">
      <c r="A559" s="439" t="s">
        <v>560</v>
      </c>
      <c r="B559" s="555"/>
      <c r="C559" s="452">
        <v>3425</v>
      </c>
      <c r="D559" s="453" t="s">
        <v>434</v>
      </c>
      <c r="E559" s="448">
        <v>0</v>
      </c>
      <c r="F559" s="448">
        <v>0</v>
      </c>
      <c r="G559" s="448">
        <v>0</v>
      </c>
      <c r="H559" s="448">
        <v>0</v>
      </c>
      <c r="I559" s="484">
        <v>0</v>
      </c>
    </row>
    <row r="560" spans="1:9" ht="13.8" x14ac:dyDescent="0.25">
      <c r="A560" s="439" t="s">
        <v>560</v>
      </c>
      <c r="B560" s="555"/>
      <c r="C560" s="452">
        <v>343</v>
      </c>
      <c r="D560" s="453" t="s">
        <v>72</v>
      </c>
      <c r="E560" s="448">
        <v>0</v>
      </c>
      <c r="F560" s="448">
        <v>0</v>
      </c>
      <c r="G560" s="448">
        <v>0</v>
      </c>
      <c r="H560" s="448">
        <v>0</v>
      </c>
      <c r="I560" s="484">
        <v>0</v>
      </c>
    </row>
    <row r="561" spans="1:9" ht="13.8" x14ac:dyDescent="0.25">
      <c r="A561" s="439" t="s">
        <v>560</v>
      </c>
      <c r="B561" s="555"/>
      <c r="C561" s="452">
        <v>3431</v>
      </c>
      <c r="D561" s="453" t="s">
        <v>73</v>
      </c>
      <c r="E561" s="448">
        <v>0</v>
      </c>
      <c r="F561" s="448">
        <v>0</v>
      </c>
      <c r="G561" s="448">
        <v>0</v>
      </c>
      <c r="H561" s="448">
        <v>0</v>
      </c>
      <c r="I561" s="484">
        <v>0</v>
      </c>
    </row>
    <row r="562" spans="1:9" ht="13.8" x14ac:dyDescent="0.25">
      <c r="A562" s="443" t="s">
        <v>560</v>
      </c>
      <c r="B562" s="556"/>
      <c r="C562" s="438">
        <v>54</v>
      </c>
      <c r="D562" s="450" t="s">
        <v>435</v>
      </c>
      <c r="E562" s="447">
        <v>0</v>
      </c>
      <c r="F562" s="447">
        <f>F563+F565</f>
        <v>310000</v>
      </c>
      <c r="G562" s="447">
        <f>G563+G565</f>
        <v>138552.12</v>
      </c>
      <c r="H562" s="447">
        <f>H563+H565</f>
        <v>448552.12</v>
      </c>
      <c r="I562" s="483">
        <f t="shared" ref="I562:I564" si="144">AVERAGE(H562/F562*100)</f>
        <v>144.69423225806452</v>
      </c>
    </row>
    <row r="563" spans="1:9" ht="27.6" x14ac:dyDescent="0.25">
      <c r="A563" s="439" t="s">
        <v>560</v>
      </c>
      <c r="B563" s="555"/>
      <c r="C563" s="452">
        <v>545</v>
      </c>
      <c r="D563" s="453" t="s">
        <v>592</v>
      </c>
      <c r="E563" s="448">
        <v>0</v>
      </c>
      <c r="F563" s="448">
        <f t="shared" ref="F563:H565" si="145">F564</f>
        <v>310000</v>
      </c>
      <c r="G563" s="448">
        <f t="shared" si="145"/>
        <v>-1800</v>
      </c>
      <c r="H563" s="448">
        <f t="shared" si="145"/>
        <v>308200</v>
      </c>
      <c r="I563" s="483">
        <f t="shared" si="144"/>
        <v>99.419354838709666</v>
      </c>
    </row>
    <row r="564" spans="1:9" ht="27.6" x14ac:dyDescent="0.25">
      <c r="A564" s="439" t="s">
        <v>560</v>
      </c>
      <c r="B564" s="558"/>
      <c r="C564" s="480">
        <v>5453</v>
      </c>
      <c r="D564" s="455" t="s">
        <v>669</v>
      </c>
      <c r="E564" s="446">
        <v>0</v>
      </c>
      <c r="F564" s="446">
        <v>310000</v>
      </c>
      <c r="G564" s="446">
        <v>-1800</v>
      </c>
      <c r="H564" s="448">
        <f>F564+G564</f>
        <v>308200</v>
      </c>
      <c r="I564" s="483">
        <f t="shared" si="144"/>
        <v>99.419354838709666</v>
      </c>
    </row>
    <row r="565" spans="1:9" ht="13.8" x14ac:dyDescent="0.25">
      <c r="A565" s="439" t="s">
        <v>560</v>
      </c>
      <c r="B565" s="555"/>
      <c r="C565" s="452">
        <v>547</v>
      </c>
      <c r="D565" s="453" t="s">
        <v>666</v>
      </c>
      <c r="E565" s="448">
        <v>0</v>
      </c>
      <c r="F565" s="448">
        <f t="shared" si="145"/>
        <v>0</v>
      </c>
      <c r="G565" s="448">
        <f t="shared" si="145"/>
        <v>140352.12</v>
      </c>
      <c r="H565" s="448">
        <f t="shared" si="145"/>
        <v>140352.12</v>
      </c>
      <c r="I565" s="483">
        <v>0</v>
      </c>
    </row>
    <row r="566" spans="1:9" ht="14.4" thickBot="1" x14ac:dyDescent="0.3">
      <c r="A566" s="439" t="s">
        <v>560</v>
      </c>
      <c r="B566" s="558"/>
      <c r="C566" s="480">
        <v>5471</v>
      </c>
      <c r="D566" s="455" t="s">
        <v>668</v>
      </c>
      <c r="E566" s="446">
        <v>0</v>
      </c>
      <c r="F566" s="446">
        <v>0</v>
      </c>
      <c r="G566" s="446">
        <v>140352.12</v>
      </c>
      <c r="H566" s="448">
        <f>F566+G566</f>
        <v>140352.12</v>
      </c>
      <c r="I566" s="483">
        <v>0</v>
      </c>
    </row>
    <row r="567" spans="1:9" s="506" customFormat="1" ht="36.6" customHeight="1" thickBot="1" x14ac:dyDescent="0.35">
      <c r="A567" s="736" t="s">
        <v>604</v>
      </c>
      <c r="B567" s="737"/>
      <c r="C567" s="737"/>
      <c r="D567" s="738"/>
      <c r="E567" s="505" t="e">
        <f>SUM(E570+#REF!+E676+E686+E692+E698)</f>
        <v>#REF!</v>
      </c>
      <c r="F567" s="505">
        <f>SUM(F570+F585+F593)</f>
        <v>124000</v>
      </c>
      <c r="G567" s="505">
        <f>SUM(G570+G585+G593)</f>
        <v>37601.129999999997</v>
      </c>
      <c r="H567" s="505">
        <f>SUM(H570+H585+H593)</f>
        <v>161601.13</v>
      </c>
      <c r="I567" s="509">
        <f>AVERAGE(H567/F567*100)</f>
        <v>130.32349193548387</v>
      </c>
    </row>
    <row r="568" spans="1:9" ht="13.8" x14ac:dyDescent="0.25">
      <c r="A568" s="492"/>
      <c r="B568" s="473"/>
      <c r="C568" s="473"/>
      <c r="D568" s="495" t="s">
        <v>182</v>
      </c>
      <c r="E568" s="474"/>
      <c r="F568" s="475"/>
      <c r="G568" s="475"/>
      <c r="H568" s="475"/>
      <c r="I568" s="723">
        <f>AVERAGE(H570/F570*100)</f>
        <v>119.66011818181819</v>
      </c>
    </row>
    <row r="569" spans="1:9" ht="13.8" x14ac:dyDescent="0.25">
      <c r="A569" s="482"/>
      <c r="B569" s="53"/>
      <c r="C569" s="53"/>
      <c r="D569" s="476" t="s">
        <v>186</v>
      </c>
      <c r="E569" s="465"/>
      <c r="F569" s="457"/>
      <c r="G569" s="457"/>
      <c r="H569" s="457"/>
      <c r="I569" s="724"/>
    </row>
    <row r="570" spans="1:9" s="142" customFormat="1" ht="15.6" x14ac:dyDescent="0.3">
      <c r="A570" s="517"/>
      <c r="B570" s="518"/>
      <c r="C570" s="518"/>
      <c r="D570" s="519" t="s">
        <v>605</v>
      </c>
      <c r="E570" s="520">
        <f>SUM(E571+E578)</f>
        <v>524300</v>
      </c>
      <c r="F570" s="521">
        <f>SUM(F571+F578)</f>
        <v>110000</v>
      </c>
      <c r="G570" s="521">
        <f>SUM(G571+G578)</f>
        <v>21626.129999999997</v>
      </c>
      <c r="H570" s="521">
        <f>SUM(H571+H578)</f>
        <v>131626.13</v>
      </c>
      <c r="I570" s="724"/>
    </row>
    <row r="571" spans="1:9" s="29" customFormat="1" ht="13.8" x14ac:dyDescent="0.25">
      <c r="A571" s="443" t="s">
        <v>606</v>
      </c>
      <c r="B571" s="554"/>
      <c r="C571" s="472">
        <v>31</v>
      </c>
      <c r="D571" s="454" t="s">
        <v>42</v>
      </c>
      <c r="E571" s="466">
        <f>SUM(E572+E574+E576)</f>
        <v>482800</v>
      </c>
      <c r="F571" s="466">
        <f>SUM(F572+F574+F576)</f>
        <v>105000</v>
      </c>
      <c r="G571" s="466">
        <f>SUM(G572+G574+G576)</f>
        <v>22311.53</v>
      </c>
      <c r="H571" s="466">
        <f>SUM(H572+H574+H576)</f>
        <v>127311.53</v>
      </c>
      <c r="I571" s="483">
        <f t="shared" ref="I571:I573" si="146">AVERAGE(H571/F571*100)</f>
        <v>121.24907619047617</v>
      </c>
    </row>
    <row r="572" spans="1:9" ht="13.8" x14ac:dyDescent="0.25">
      <c r="A572" s="439" t="s">
        <v>606</v>
      </c>
      <c r="B572" s="555"/>
      <c r="C572" s="452">
        <v>311</v>
      </c>
      <c r="D572" s="453" t="s">
        <v>187</v>
      </c>
      <c r="E572" s="448">
        <v>400000</v>
      </c>
      <c r="F572" s="448">
        <f>F573</f>
        <v>85000</v>
      </c>
      <c r="G572" s="448">
        <f>G573</f>
        <v>24280.26</v>
      </c>
      <c r="H572" s="448">
        <f>H573</f>
        <v>109280.26</v>
      </c>
      <c r="I572" s="483">
        <f t="shared" si="146"/>
        <v>128.56501176470587</v>
      </c>
    </row>
    <row r="573" spans="1:9" ht="13.8" x14ac:dyDescent="0.25">
      <c r="A573" s="439" t="s">
        <v>606</v>
      </c>
      <c r="B573" s="555"/>
      <c r="C573" s="452">
        <v>3111</v>
      </c>
      <c r="D573" s="453" t="s">
        <v>188</v>
      </c>
      <c r="E573" s="448">
        <v>400000</v>
      </c>
      <c r="F573" s="448">
        <v>85000</v>
      </c>
      <c r="G573" s="448">
        <v>24280.26</v>
      </c>
      <c r="H573" s="448">
        <f>F573+G573</f>
        <v>109280.26</v>
      </c>
      <c r="I573" s="483">
        <f t="shared" si="146"/>
        <v>128.56501176470587</v>
      </c>
    </row>
    <row r="574" spans="1:9" ht="13.8" x14ac:dyDescent="0.25">
      <c r="A574" s="439" t="s">
        <v>606</v>
      </c>
      <c r="B574" s="555"/>
      <c r="C574" s="452">
        <v>312</v>
      </c>
      <c r="D574" s="453" t="s">
        <v>44</v>
      </c>
      <c r="E574" s="448">
        <v>14000</v>
      </c>
      <c r="F574" s="448">
        <f>F575</f>
        <v>0</v>
      </c>
      <c r="G574" s="448">
        <f>G575</f>
        <v>0</v>
      </c>
      <c r="H574" s="448">
        <f>H575</f>
        <v>0</v>
      </c>
      <c r="I574" s="483">
        <v>0</v>
      </c>
    </row>
    <row r="575" spans="1:9" ht="13.8" x14ac:dyDescent="0.25">
      <c r="A575" s="439" t="s">
        <v>606</v>
      </c>
      <c r="B575" s="555"/>
      <c r="C575" s="452">
        <v>3121</v>
      </c>
      <c r="D575" s="453" t="s">
        <v>44</v>
      </c>
      <c r="E575" s="448">
        <v>14000</v>
      </c>
      <c r="F575" s="448">
        <v>0</v>
      </c>
      <c r="G575" s="448">
        <v>0</v>
      </c>
      <c r="H575" s="448">
        <f>F575+G575</f>
        <v>0</v>
      </c>
      <c r="I575" s="483">
        <v>0</v>
      </c>
    </row>
    <row r="576" spans="1:9" ht="13.8" x14ac:dyDescent="0.25">
      <c r="A576" s="439" t="s">
        <v>606</v>
      </c>
      <c r="B576" s="555"/>
      <c r="C576" s="452">
        <v>313</v>
      </c>
      <c r="D576" s="453" t="s">
        <v>45</v>
      </c>
      <c r="E576" s="448">
        <v>68800</v>
      </c>
      <c r="F576" s="448">
        <f>F577</f>
        <v>20000</v>
      </c>
      <c r="G576" s="448">
        <f>G577</f>
        <v>-1968.73</v>
      </c>
      <c r="H576" s="448">
        <f>H577</f>
        <v>18031.27</v>
      </c>
      <c r="I576" s="483">
        <f t="shared" ref="I576:I582" si="147">AVERAGE(H576/F576*100)</f>
        <v>90.156350000000003</v>
      </c>
    </row>
    <row r="577" spans="1:9" ht="13.8" x14ac:dyDescent="0.25">
      <c r="A577" s="439" t="s">
        <v>606</v>
      </c>
      <c r="B577" s="555"/>
      <c r="C577" s="452">
        <v>3132</v>
      </c>
      <c r="D577" s="453" t="s">
        <v>189</v>
      </c>
      <c r="E577" s="448">
        <v>62000</v>
      </c>
      <c r="F577" s="448">
        <v>20000</v>
      </c>
      <c r="G577" s="448">
        <v>-1968.73</v>
      </c>
      <c r="H577" s="448">
        <f>F577+G577</f>
        <v>18031.27</v>
      </c>
      <c r="I577" s="483">
        <f t="shared" si="147"/>
        <v>90.156350000000003</v>
      </c>
    </row>
    <row r="578" spans="1:9" s="29" customFormat="1" ht="13.8" x14ac:dyDescent="0.25">
      <c r="A578" s="443" t="s">
        <v>606</v>
      </c>
      <c r="B578" s="556"/>
      <c r="C578" s="438">
        <v>32</v>
      </c>
      <c r="D578" s="450" t="s">
        <v>48</v>
      </c>
      <c r="E578" s="447">
        <v>41500</v>
      </c>
      <c r="F578" s="447">
        <f>F579+F581</f>
        <v>5000</v>
      </c>
      <c r="G578" s="447">
        <f>G579+G581</f>
        <v>-685.4</v>
      </c>
      <c r="H578" s="447">
        <f>H579+H581</f>
        <v>4314.6000000000004</v>
      </c>
      <c r="I578" s="483">
        <f t="shared" si="147"/>
        <v>86.292000000000002</v>
      </c>
    </row>
    <row r="579" spans="1:9" ht="13.8" x14ac:dyDescent="0.25">
      <c r="A579" s="439" t="s">
        <v>606</v>
      </c>
      <c r="B579" s="555"/>
      <c r="C579" s="452">
        <v>321</v>
      </c>
      <c r="D579" s="453" t="s">
        <v>49</v>
      </c>
      <c r="E579" s="448">
        <f>SUM(E580:E586)</f>
        <v>236000</v>
      </c>
      <c r="F579" s="448">
        <f>SUM(F580)</f>
        <v>0</v>
      </c>
      <c r="G579" s="448">
        <f>SUM(G580)</f>
        <v>0</v>
      </c>
      <c r="H579" s="448">
        <f>SUM(H580)</f>
        <v>0</v>
      </c>
      <c r="I579" s="483">
        <v>0</v>
      </c>
    </row>
    <row r="580" spans="1:9" ht="13.8" x14ac:dyDescent="0.25">
      <c r="A580" s="439" t="s">
        <v>606</v>
      </c>
      <c r="B580" s="555"/>
      <c r="C580" s="452">
        <v>3214</v>
      </c>
      <c r="D580" s="453" t="s">
        <v>191</v>
      </c>
      <c r="E580" s="448">
        <v>18000</v>
      </c>
      <c r="F580" s="448">
        <v>0</v>
      </c>
      <c r="G580" s="448">
        <v>0</v>
      </c>
      <c r="H580" s="448">
        <f>F580+G580</f>
        <v>0</v>
      </c>
      <c r="I580" s="483">
        <v>0</v>
      </c>
    </row>
    <row r="581" spans="1:9" ht="13.8" x14ac:dyDescent="0.25">
      <c r="A581" s="439" t="s">
        <v>606</v>
      </c>
      <c r="B581" s="555"/>
      <c r="C581" s="452">
        <v>322</v>
      </c>
      <c r="D581" s="453" t="s">
        <v>53</v>
      </c>
      <c r="E581" s="448">
        <f>SUM(E582:E586)</f>
        <v>109000</v>
      </c>
      <c r="F581" s="448">
        <f>SUM(F582)</f>
        <v>5000</v>
      </c>
      <c r="G581" s="448">
        <f>SUM(G582)</f>
        <v>-685.4</v>
      </c>
      <c r="H581" s="448">
        <f>SUM(H582)</f>
        <v>4314.6000000000004</v>
      </c>
      <c r="I581" s="483">
        <f t="shared" si="147"/>
        <v>86.292000000000002</v>
      </c>
    </row>
    <row r="582" spans="1:9" s="471" customFormat="1" ht="14.4" thickBot="1" x14ac:dyDescent="0.3">
      <c r="A582" s="486" t="s">
        <v>606</v>
      </c>
      <c r="B582" s="557"/>
      <c r="C582" s="468">
        <v>3221</v>
      </c>
      <c r="D582" s="469" t="s">
        <v>54</v>
      </c>
      <c r="E582" s="470">
        <v>16000</v>
      </c>
      <c r="F582" s="470">
        <v>5000</v>
      </c>
      <c r="G582" s="470">
        <v>-685.4</v>
      </c>
      <c r="H582" s="470">
        <f>F582+G582</f>
        <v>4314.6000000000004</v>
      </c>
      <c r="I582" s="547">
        <f t="shared" si="147"/>
        <v>86.292000000000002</v>
      </c>
    </row>
    <row r="583" spans="1:9" ht="14.4" thickTop="1" x14ac:dyDescent="0.25">
      <c r="A583" s="482"/>
      <c r="B583" s="570"/>
      <c r="C583" s="53"/>
      <c r="D583" s="476" t="s">
        <v>182</v>
      </c>
      <c r="E583" s="467"/>
      <c r="F583" s="457"/>
      <c r="G583" s="457"/>
      <c r="H583" s="457"/>
      <c r="I583" s="723">
        <v>0</v>
      </c>
    </row>
    <row r="584" spans="1:9" ht="13.8" x14ac:dyDescent="0.25">
      <c r="A584" s="482"/>
      <c r="B584" s="570"/>
      <c r="C584" s="53"/>
      <c r="D584" s="476" t="s">
        <v>186</v>
      </c>
      <c r="E584" s="465"/>
      <c r="F584" s="457"/>
      <c r="G584" s="457"/>
      <c r="H584" s="457"/>
      <c r="I584" s="724"/>
    </row>
    <row r="585" spans="1:9" s="142" customFormat="1" ht="15.6" x14ac:dyDescent="0.3">
      <c r="A585" s="517"/>
      <c r="B585" s="560"/>
      <c r="C585" s="518"/>
      <c r="D585" s="519" t="s">
        <v>607</v>
      </c>
      <c r="E585" s="520">
        <f>SUM(E586+E597)</f>
        <v>51500</v>
      </c>
      <c r="F585" s="521">
        <f>SUM(F586)</f>
        <v>0</v>
      </c>
      <c r="G585" s="521">
        <f>SUM(G586)</f>
        <v>28125</v>
      </c>
      <c r="H585" s="521">
        <f>SUM(H586)</f>
        <v>28125</v>
      </c>
      <c r="I585" s="724"/>
    </row>
    <row r="586" spans="1:9" s="29" customFormat="1" ht="13.8" x14ac:dyDescent="0.25">
      <c r="A586" s="443" t="s">
        <v>608</v>
      </c>
      <c r="B586" s="556"/>
      <c r="C586" s="438">
        <v>32</v>
      </c>
      <c r="D586" s="450" t="s">
        <v>48</v>
      </c>
      <c r="E586" s="447">
        <v>41500</v>
      </c>
      <c r="F586" s="447">
        <f>F587+F589</f>
        <v>0</v>
      </c>
      <c r="G586" s="447">
        <f t="shared" ref="G586:H586" si="148">G587+G589</f>
        <v>28125</v>
      </c>
      <c r="H586" s="447">
        <f t="shared" si="148"/>
        <v>28125</v>
      </c>
      <c r="I586" s="483">
        <v>0</v>
      </c>
    </row>
    <row r="587" spans="1:9" ht="13.8" x14ac:dyDescent="0.25">
      <c r="A587" s="439" t="s">
        <v>608</v>
      </c>
      <c r="B587" s="555"/>
      <c r="C587" s="452">
        <v>321</v>
      </c>
      <c r="D587" s="453" t="s">
        <v>49</v>
      </c>
      <c r="E587" s="448" t="e">
        <f>SUM(E588:E596)</f>
        <v>#REF!</v>
      </c>
      <c r="F587" s="448">
        <f>SUM(F588)</f>
        <v>0</v>
      </c>
      <c r="G587" s="448">
        <f>SUM(G588)</f>
        <v>0</v>
      </c>
      <c r="H587" s="448">
        <f>SUM(H588)</f>
        <v>0</v>
      </c>
      <c r="I587" s="483">
        <v>0</v>
      </c>
    </row>
    <row r="588" spans="1:9" s="588" customFormat="1" ht="13.8" x14ac:dyDescent="0.25">
      <c r="A588" s="439" t="s">
        <v>608</v>
      </c>
      <c r="B588" s="555"/>
      <c r="C588" s="452">
        <v>3213</v>
      </c>
      <c r="D588" s="453" t="s">
        <v>52</v>
      </c>
      <c r="E588" s="448">
        <v>10000</v>
      </c>
      <c r="F588" s="448">
        <v>0</v>
      </c>
      <c r="G588" s="448">
        <v>0</v>
      </c>
      <c r="H588" s="448">
        <f>F588+G588</f>
        <v>0</v>
      </c>
      <c r="I588" s="484">
        <v>0</v>
      </c>
    </row>
    <row r="589" spans="1:9" ht="13.8" x14ac:dyDescent="0.25">
      <c r="A589" s="439" t="s">
        <v>610</v>
      </c>
      <c r="B589" s="562"/>
      <c r="C589" s="563">
        <v>323</v>
      </c>
      <c r="D589" s="459" t="s">
        <v>57</v>
      </c>
      <c r="E589" s="458" t="e">
        <f>SUM(E591:E598)</f>
        <v>#REF!</v>
      </c>
      <c r="F589" s="458">
        <f>SUM(F590)</f>
        <v>0</v>
      </c>
      <c r="G589" s="458">
        <f t="shared" ref="G589:H589" si="149">SUM(G590)</f>
        <v>28125</v>
      </c>
      <c r="H589" s="458">
        <f t="shared" si="149"/>
        <v>28125</v>
      </c>
      <c r="I589" s="483">
        <v>0</v>
      </c>
    </row>
    <row r="590" spans="1:9" s="471" customFormat="1" ht="14.4" thickBot="1" x14ac:dyDescent="0.3">
      <c r="A590" s="486" t="s">
        <v>610</v>
      </c>
      <c r="B590" s="557"/>
      <c r="C590" s="468">
        <v>3237</v>
      </c>
      <c r="D590" s="469" t="s">
        <v>63</v>
      </c>
      <c r="E590" s="470">
        <v>140000</v>
      </c>
      <c r="F590" s="470">
        <v>0</v>
      </c>
      <c r="G590" s="470">
        <v>28125</v>
      </c>
      <c r="H590" s="470">
        <f t="shared" ref="H590" si="150">F590+G590</f>
        <v>28125</v>
      </c>
      <c r="I590" s="547">
        <v>0</v>
      </c>
    </row>
    <row r="591" spans="1:9" ht="14.4" thickTop="1" x14ac:dyDescent="0.25">
      <c r="A591" s="482"/>
      <c r="B591" s="570"/>
      <c r="C591" s="53"/>
      <c r="D591" s="476" t="s">
        <v>182</v>
      </c>
      <c r="E591" s="467"/>
      <c r="F591" s="457"/>
      <c r="G591" s="457"/>
      <c r="H591" s="457"/>
      <c r="I591" s="723">
        <f>AVERAGE(H593/F593*100)</f>
        <v>13.214285714285715</v>
      </c>
    </row>
    <row r="592" spans="1:9" ht="13.8" x14ac:dyDescent="0.25">
      <c r="A592" s="482"/>
      <c r="B592" s="570"/>
      <c r="C592" s="53"/>
      <c r="D592" s="476" t="s">
        <v>186</v>
      </c>
      <c r="E592" s="465"/>
      <c r="F592" s="457"/>
      <c r="G592" s="457"/>
      <c r="H592" s="457"/>
      <c r="I592" s="724"/>
    </row>
    <row r="593" spans="1:9" s="142" customFormat="1" ht="15.6" x14ac:dyDescent="0.3">
      <c r="A593" s="517"/>
      <c r="B593" s="560"/>
      <c r="C593" s="518"/>
      <c r="D593" s="519" t="s">
        <v>609</v>
      </c>
      <c r="E593" s="520" t="e">
        <f>SUM(#REF!+E648)</f>
        <v>#REF!</v>
      </c>
      <c r="F593" s="521">
        <f>SUM(F594)</f>
        <v>14000</v>
      </c>
      <c r="G593" s="521">
        <f>SUM(G594)</f>
        <v>-12150</v>
      </c>
      <c r="H593" s="521">
        <f>SUM(H594)</f>
        <v>1850</v>
      </c>
      <c r="I593" s="724"/>
    </row>
    <row r="594" spans="1:9" s="29" customFormat="1" ht="13.8" x14ac:dyDescent="0.25">
      <c r="A594" s="443" t="s">
        <v>610</v>
      </c>
      <c r="B594" s="556"/>
      <c r="C594" s="438">
        <v>32</v>
      </c>
      <c r="D594" s="450" t="s">
        <v>48</v>
      </c>
      <c r="E594" s="447">
        <v>41500</v>
      </c>
      <c r="F594" s="447">
        <f>F595+F597</f>
        <v>14000</v>
      </c>
      <c r="G594" s="447">
        <f>G595+G597</f>
        <v>-12150</v>
      </c>
      <c r="H594" s="447">
        <f>H595+H597</f>
        <v>1850</v>
      </c>
      <c r="I594" s="483">
        <f t="shared" ref="I594:I598" si="151">AVERAGE(H594/F594*100)</f>
        <v>13.214285714285715</v>
      </c>
    </row>
    <row r="595" spans="1:9" ht="13.8" x14ac:dyDescent="0.25">
      <c r="A595" s="439" t="s">
        <v>610</v>
      </c>
      <c r="B595" s="555"/>
      <c r="C595" s="452">
        <v>323</v>
      </c>
      <c r="D595" s="453" t="s">
        <v>57</v>
      </c>
      <c r="E595" s="448" t="e">
        <f>SUM(E596:E650)</f>
        <v>#REF!</v>
      </c>
      <c r="F595" s="448">
        <f>SUM(F596)</f>
        <v>10000</v>
      </c>
      <c r="G595" s="448">
        <f>SUM(G596)</f>
        <v>-8150</v>
      </c>
      <c r="H595" s="448">
        <f>SUM(H596)</f>
        <v>1850</v>
      </c>
      <c r="I595" s="483">
        <f t="shared" si="151"/>
        <v>18.5</v>
      </c>
    </row>
    <row r="596" spans="1:9" ht="13.8" x14ac:dyDescent="0.25">
      <c r="A596" s="439" t="s">
        <v>610</v>
      </c>
      <c r="B596" s="555"/>
      <c r="C596" s="452">
        <v>3233</v>
      </c>
      <c r="D596" s="453" t="s">
        <v>60</v>
      </c>
      <c r="E596" s="448">
        <v>25000</v>
      </c>
      <c r="F596" s="448">
        <v>10000</v>
      </c>
      <c r="G596" s="448">
        <v>-8150</v>
      </c>
      <c r="H596" s="448">
        <f>F596+G596</f>
        <v>1850</v>
      </c>
      <c r="I596" s="483">
        <f t="shared" si="151"/>
        <v>18.5</v>
      </c>
    </row>
    <row r="597" spans="1:9" ht="13.8" x14ac:dyDescent="0.25">
      <c r="A597" s="439" t="s">
        <v>610</v>
      </c>
      <c r="B597" s="555"/>
      <c r="C597" s="452">
        <v>329</v>
      </c>
      <c r="D597" s="453" t="s">
        <v>66</v>
      </c>
      <c r="E597" s="448">
        <f>SUM(E598:E598)</f>
        <v>10000</v>
      </c>
      <c r="F597" s="448">
        <f>SUM(F598:F598)</f>
        <v>4000</v>
      </c>
      <c r="G597" s="448">
        <f>SUM(G598:G598)</f>
        <v>-4000</v>
      </c>
      <c r="H597" s="448">
        <f>SUM(H598:H598)</f>
        <v>0</v>
      </c>
      <c r="I597" s="483">
        <f t="shared" si="151"/>
        <v>0</v>
      </c>
    </row>
    <row r="598" spans="1:9" ht="14.4" thickBot="1" x14ac:dyDescent="0.3">
      <c r="A598" s="439" t="s">
        <v>610</v>
      </c>
      <c r="B598" s="555"/>
      <c r="C598" s="452">
        <v>3293</v>
      </c>
      <c r="D598" s="453" t="s">
        <v>69</v>
      </c>
      <c r="E598" s="448">
        <v>10000</v>
      </c>
      <c r="F598" s="448">
        <v>4000</v>
      </c>
      <c r="G598" s="448">
        <v>-4000</v>
      </c>
      <c r="H598" s="448">
        <f>F598+G598</f>
        <v>0</v>
      </c>
      <c r="I598" s="483">
        <f t="shared" si="151"/>
        <v>0</v>
      </c>
    </row>
    <row r="599" spans="1:9" s="506" customFormat="1" ht="18" thickBot="1" x14ac:dyDescent="0.35">
      <c r="A599" s="736" t="s">
        <v>630</v>
      </c>
      <c r="B599" s="737"/>
      <c r="C599" s="737"/>
      <c r="D599" s="738"/>
      <c r="E599" s="505" t="e">
        <f>SUM(E602+#REF!+E706+E716+E722+E728)</f>
        <v>#REF!</v>
      </c>
      <c r="F599" s="505">
        <f>SUM(F602)</f>
        <v>100000</v>
      </c>
      <c r="G599" s="505">
        <f>SUM(G602)</f>
        <v>-100000</v>
      </c>
      <c r="H599" s="505">
        <f>SUM(H602)</f>
        <v>0</v>
      </c>
      <c r="I599" s="509">
        <f>AVERAGE(H599/F599*100)</f>
        <v>0</v>
      </c>
    </row>
    <row r="600" spans="1:9" ht="13.8" x14ac:dyDescent="0.25">
      <c r="A600" s="492"/>
      <c r="B600" s="473"/>
      <c r="C600" s="473"/>
      <c r="D600" s="495" t="s">
        <v>182</v>
      </c>
      <c r="E600" s="474"/>
      <c r="F600" s="475"/>
      <c r="G600" s="475"/>
      <c r="H600" s="475"/>
      <c r="I600" s="723">
        <f>AVERAGE(H602/F602*100)</f>
        <v>0</v>
      </c>
    </row>
    <row r="601" spans="1:9" ht="13.8" x14ac:dyDescent="0.25">
      <c r="A601" s="482"/>
      <c r="B601" s="53"/>
      <c r="C601" s="53"/>
      <c r="D601" s="476" t="s">
        <v>186</v>
      </c>
      <c r="E601" s="465"/>
      <c r="F601" s="457"/>
      <c r="G601" s="457"/>
      <c r="H601" s="457"/>
      <c r="I601" s="724"/>
    </row>
    <row r="602" spans="1:9" s="142" customFormat="1" ht="15.6" x14ac:dyDescent="0.3">
      <c r="A602" s="517"/>
      <c r="B602" s="518"/>
      <c r="C602" s="518"/>
      <c r="D602" s="519" t="s">
        <v>631</v>
      </c>
      <c r="E602" s="520">
        <f>SUM(E603+E610)</f>
        <v>524300</v>
      </c>
      <c r="F602" s="521">
        <f>SUM(F603+F610)</f>
        <v>100000</v>
      </c>
      <c r="G602" s="521">
        <f>SUM(G603+G610)</f>
        <v>-100000</v>
      </c>
      <c r="H602" s="521">
        <f>SUM(H603+H610)</f>
        <v>0</v>
      </c>
      <c r="I602" s="724"/>
    </row>
    <row r="603" spans="1:9" s="29" customFormat="1" ht="13.8" x14ac:dyDescent="0.25">
      <c r="A603" s="443" t="s">
        <v>632</v>
      </c>
      <c r="B603" s="554"/>
      <c r="C603" s="472">
        <v>31</v>
      </c>
      <c r="D603" s="454" t="s">
        <v>42</v>
      </c>
      <c r="E603" s="466">
        <f>SUM(E604+E606+E608)</f>
        <v>482800</v>
      </c>
      <c r="F603" s="466">
        <f>SUM(F604+F608)</f>
        <v>95000</v>
      </c>
      <c r="G603" s="466">
        <f>SUM(G604+G608)</f>
        <v>-95000</v>
      </c>
      <c r="H603" s="466">
        <f>SUM(H604+H608)</f>
        <v>0</v>
      </c>
      <c r="I603" s="483">
        <f t="shared" ref="I603:I605" si="152">AVERAGE(H603/F603*100)</f>
        <v>0</v>
      </c>
    </row>
    <row r="604" spans="1:9" ht="13.8" x14ac:dyDescent="0.25">
      <c r="A604" s="439" t="s">
        <v>632</v>
      </c>
      <c r="B604" s="555"/>
      <c r="C604" s="452">
        <v>311</v>
      </c>
      <c r="D604" s="453" t="s">
        <v>187</v>
      </c>
      <c r="E604" s="448">
        <v>400000</v>
      </c>
      <c r="F604" s="448">
        <f>F605</f>
        <v>80000</v>
      </c>
      <c r="G604" s="448">
        <f>G605</f>
        <v>-80000</v>
      </c>
      <c r="H604" s="448">
        <f>H605</f>
        <v>0</v>
      </c>
      <c r="I604" s="483">
        <f t="shared" si="152"/>
        <v>0</v>
      </c>
    </row>
    <row r="605" spans="1:9" ht="13.8" x14ac:dyDescent="0.25">
      <c r="A605" s="439" t="s">
        <v>632</v>
      </c>
      <c r="B605" s="555"/>
      <c r="C605" s="452">
        <v>3111</v>
      </c>
      <c r="D605" s="453" t="s">
        <v>188</v>
      </c>
      <c r="E605" s="448">
        <v>400000</v>
      </c>
      <c r="F605" s="448">
        <v>80000</v>
      </c>
      <c r="G605" s="448">
        <v>-80000</v>
      </c>
      <c r="H605" s="448">
        <f>F605+G605</f>
        <v>0</v>
      </c>
      <c r="I605" s="483">
        <f t="shared" si="152"/>
        <v>0</v>
      </c>
    </row>
    <row r="606" spans="1:9" ht="13.8" hidden="1" x14ac:dyDescent="0.25">
      <c r="A606" s="439" t="s">
        <v>632</v>
      </c>
      <c r="B606" s="555"/>
      <c r="C606" s="452">
        <v>312</v>
      </c>
      <c r="D606" s="453" t="s">
        <v>44</v>
      </c>
      <c r="E606" s="448">
        <v>14000</v>
      </c>
      <c r="F606" s="448">
        <f>F607</f>
        <v>0</v>
      </c>
      <c r="G606" s="448">
        <f>G607</f>
        <v>0</v>
      </c>
      <c r="H606" s="448">
        <f>H607</f>
        <v>0</v>
      </c>
      <c r="I606" s="483" t="e">
        <f t="shared" ref="I606:I607" si="153">AVERAGE(G606/F606*100)</f>
        <v>#DIV/0!</v>
      </c>
    </row>
    <row r="607" spans="1:9" ht="13.8" hidden="1" x14ac:dyDescent="0.25">
      <c r="A607" s="439" t="s">
        <v>632</v>
      </c>
      <c r="B607" s="555"/>
      <c r="C607" s="452">
        <v>3121</v>
      </c>
      <c r="D607" s="453" t="s">
        <v>44</v>
      </c>
      <c r="E607" s="448">
        <v>14000</v>
      </c>
      <c r="F607" s="448">
        <v>0</v>
      </c>
      <c r="G607" s="448">
        <v>0</v>
      </c>
      <c r="H607" s="448">
        <v>0</v>
      </c>
      <c r="I607" s="483" t="e">
        <f t="shared" si="153"/>
        <v>#DIV/0!</v>
      </c>
    </row>
    <row r="608" spans="1:9" ht="13.8" x14ac:dyDescent="0.25">
      <c r="A608" s="439" t="s">
        <v>632</v>
      </c>
      <c r="B608" s="555"/>
      <c r="C608" s="452">
        <v>313</v>
      </c>
      <c r="D608" s="453" t="s">
        <v>45</v>
      </c>
      <c r="E608" s="448">
        <v>68800</v>
      </c>
      <c r="F608" s="448">
        <f>F609</f>
        <v>15000</v>
      </c>
      <c r="G608" s="448">
        <f>G609</f>
        <v>-15000</v>
      </c>
      <c r="H608" s="448">
        <f>H609</f>
        <v>0</v>
      </c>
      <c r="I608" s="483">
        <f t="shared" ref="I608:I612" si="154">AVERAGE(H608/F608*100)</f>
        <v>0</v>
      </c>
    </row>
    <row r="609" spans="1:9" ht="13.8" x14ac:dyDescent="0.25">
      <c r="A609" s="439" t="s">
        <v>632</v>
      </c>
      <c r="B609" s="555"/>
      <c r="C609" s="452">
        <v>3132</v>
      </c>
      <c r="D609" s="453" t="s">
        <v>189</v>
      </c>
      <c r="E609" s="448">
        <v>62000</v>
      </c>
      <c r="F609" s="448">
        <v>15000</v>
      </c>
      <c r="G609" s="448">
        <v>-15000</v>
      </c>
      <c r="H609" s="448">
        <f>F609+G609</f>
        <v>0</v>
      </c>
      <c r="I609" s="483">
        <f t="shared" si="154"/>
        <v>0</v>
      </c>
    </row>
    <row r="610" spans="1:9" s="29" customFormat="1" ht="13.8" x14ac:dyDescent="0.25">
      <c r="A610" s="443" t="s">
        <v>632</v>
      </c>
      <c r="B610" s="556"/>
      <c r="C610" s="438">
        <v>32</v>
      </c>
      <c r="D610" s="450" t="s">
        <v>48</v>
      </c>
      <c r="E610" s="447">
        <v>41500</v>
      </c>
      <c r="F610" s="447">
        <f>F611</f>
        <v>5000</v>
      </c>
      <c r="G610" s="447">
        <f>G611</f>
        <v>-5000</v>
      </c>
      <c r="H610" s="447">
        <f>H611</f>
        <v>0</v>
      </c>
      <c r="I610" s="483">
        <f t="shared" si="154"/>
        <v>0</v>
      </c>
    </row>
    <row r="611" spans="1:9" ht="13.8" x14ac:dyDescent="0.25">
      <c r="A611" s="439" t="s">
        <v>632</v>
      </c>
      <c r="B611" s="555"/>
      <c r="C611" s="452">
        <v>321</v>
      </c>
      <c r="D611" s="453" t="s">
        <v>49</v>
      </c>
      <c r="E611" s="448" t="e">
        <f>SUM(E612:E649)</f>
        <v>#REF!</v>
      </c>
      <c r="F611" s="448">
        <f>SUM(F612)</f>
        <v>5000</v>
      </c>
      <c r="G611" s="448">
        <f>SUM(G612)</f>
        <v>-5000</v>
      </c>
      <c r="H611" s="448">
        <f>SUM(H612)</f>
        <v>0</v>
      </c>
      <c r="I611" s="483">
        <f t="shared" si="154"/>
        <v>0</v>
      </c>
    </row>
    <row r="612" spans="1:9" ht="13.8" x14ac:dyDescent="0.25">
      <c r="A612" s="439" t="s">
        <v>632</v>
      </c>
      <c r="B612" s="555"/>
      <c r="C612" s="452">
        <v>3212</v>
      </c>
      <c r="D612" s="453" t="s">
        <v>633</v>
      </c>
      <c r="E612" s="448">
        <v>18000</v>
      </c>
      <c r="F612" s="448">
        <v>5000</v>
      </c>
      <c r="G612" s="448">
        <v>-5000</v>
      </c>
      <c r="H612" s="448">
        <f>F612+G612</f>
        <v>0</v>
      </c>
      <c r="I612" s="483">
        <f t="shared" si="154"/>
        <v>0</v>
      </c>
    </row>
    <row r="613" spans="1:9" ht="13.8" x14ac:dyDescent="0.25">
      <c r="A613" s="439" t="s">
        <v>632</v>
      </c>
      <c r="B613" s="555"/>
      <c r="C613" s="452">
        <v>322</v>
      </c>
      <c r="D613" s="453" t="s">
        <v>53</v>
      </c>
      <c r="E613" s="448" t="e">
        <f>SUM(E614:E649)</f>
        <v>#REF!</v>
      </c>
      <c r="F613" s="448">
        <f>SUM(F614)</f>
        <v>0</v>
      </c>
      <c r="G613" s="448">
        <f>SUM(G614)</f>
        <v>0</v>
      </c>
      <c r="H613" s="448">
        <f>SUM(H614)</f>
        <v>0</v>
      </c>
      <c r="I613" s="484">
        <v>0</v>
      </c>
    </row>
    <row r="614" spans="1:9" ht="14.4" thickBot="1" x14ac:dyDescent="0.3">
      <c r="A614" s="564" t="s">
        <v>632</v>
      </c>
      <c r="B614" s="558"/>
      <c r="C614" s="480">
        <v>3221</v>
      </c>
      <c r="D614" s="455" t="s">
        <v>54</v>
      </c>
      <c r="E614" s="446">
        <v>16000</v>
      </c>
      <c r="F614" s="446">
        <v>0</v>
      </c>
      <c r="G614" s="446">
        <v>0</v>
      </c>
      <c r="H614" s="446">
        <v>0</v>
      </c>
      <c r="I614" s="491">
        <v>0</v>
      </c>
    </row>
    <row r="615" spans="1:9" s="506" customFormat="1" ht="36.6" customHeight="1" thickBot="1" x14ac:dyDescent="0.35">
      <c r="A615" s="736" t="s">
        <v>659</v>
      </c>
      <c r="B615" s="737"/>
      <c r="C615" s="737"/>
      <c r="D615" s="738"/>
      <c r="E615" s="505" t="e">
        <f>SUM(E618+#REF!+E722+E732+E738+E744)</f>
        <v>#REF!</v>
      </c>
      <c r="F615" s="505">
        <f>SUM(F618+F634+F640)</f>
        <v>0</v>
      </c>
      <c r="G615" s="505">
        <f>SUM(G618+G634+G640)</f>
        <v>35750</v>
      </c>
      <c r="H615" s="505">
        <f>SUM(H618+H634+H640)</f>
        <v>35750</v>
      </c>
      <c r="I615" s="509">
        <v>0</v>
      </c>
    </row>
    <row r="616" spans="1:9" ht="13.8" x14ac:dyDescent="0.25">
      <c r="A616" s="492"/>
      <c r="B616" s="473"/>
      <c r="C616" s="473"/>
      <c r="D616" s="495" t="s">
        <v>182</v>
      </c>
      <c r="E616" s="474"/>
      <c r="F616" s="475"/>
      <c r="G616" s="475"/>
      <c r="H616" s="475"/>
      <c r="I616" s="723">
        <v>0</v>
      </c>
    </row>
    <row r="617" spans="1:9" ht="13.8" x14ac:dyDescent="0.25">
      <c r="A617" s="482"/>
      <c r="B617" s="53"/>
      <c r="C617" s="53"/>
      <c r="D617" s="476" t="s">
        <v>186</v>
      </c>
      <c r="E617" s="465"/>
      <c r="F617" s="457"/>
      <c r="G617" s="457"/>
      <c r="H617" s="457"/>
      <c r="I617" s="724"/>
    </row>
    <row r="618" spans="1:9" s="142" customFormat="1" ht="15.6" x14ac:dyDescent="0.3">
      <c r="A618" s="517"/>
      <c r="B618" s="518"/>
      <c r="C618" s="518"/>
      <c r="D618" s="519" t="s">
        <v>605</v>
      </c>
      <c r="E618" s="520">
        <f>SUM(E619+E626)</f>
        <v>524300</v>
      </c>
      <c r="F618" s="521">
        <f>SUM(F619+F626)</f>
        <v>0</v>
      </c>
      <c r="G618" s="521">
        <f>SUM(G619+G626)</f>
        <v>25250</v>
      </c>
      <c r="H618" s="521">
        <f>SUM(H619+H626)</f>
        <v>25250</v>
      </c>
      <c r="I618" s="724"/>
    </row>
    <row r="619" spans="1:9" s="29" customFormat="1" ht="13.8" x14ac:dyDescent="0.25">
      <c r="A619" s="443" t="s">
        <v>660</v>
      </c>
      <c r="B619" s="554"/>
      <c r="C619" s="472">
        <v>31</v>
      </c>
      <c r="D619" s="454" t="s">
        <v>42</v>
      </c>
      <c r="E619" s="466">
        <f>SUM(E620+E622+E624)</f>
        <v>482800</v>
      </c>
      <c r="F619" s="466">
        <f>SUM(F620+F622+F624)</f>
        <v>0</v>
      </c>
      <c r="G619" s="466">
        <f>SUM(G620+G622+G624)</f>
        <v>0</v>
      </c>
      <c r="H619" s="466">
        <f>SUM(H620+H622+H624)</f>
        <v>0</v>
      </c>
      <c r="I619" s="483">
        <v>0</v>
      </c>
    </row>
    <row r="620" spans="1:9" ht="13.8" x14ac:dyDescent="0.25">
      <c r="A620" s="439" t="s">
        <v>660</v>
      </c>
      <c r="B620" s="555"/>
      <c r="C620" s="452">
        <v>311</v>
      </c>
      <c r="D620" s="453" t="s">
        <v>187</v>
      </c>
      <c r="E620" s="448">
        <v>400000</v>
      </c>
      <c r="F620" s="448">
        <f>F621</f>
        <v>0</v>
      </c>
      <c r="G620" s="448">
        <f>G621</f>
        <v>0</v>
      </c>
      <c r="H620" s="448">
        <f>H621</f>
        <v>0</v>
      </c>
      <c r="I620" s="483">
        <v>0</v>
      </c>
    </row>
    <row r="621" spans="1:9" ht="13.8" x14ac:dyDescent="0.25">
      <c r="A621" s="439" t="s">
        <v>660</v>
      </c>
      <c r="B621" s="555"/>
      <c r="C621" s="452">
        <v>3111</v>
      </c>
      <c r="D621" s="453" t="s">
        <v>188</v>
      </c>
      <c r="E621" s="448">
        <v>400000</v>
      </c>
      <c r="F621" s="448">
        <v>0</v>
      </c>
      <c r="G621" s="448">
        <v>0</v>
      </c>
      <c r="H621" s="448">
        <f>F621+G621</f>
        <v>0</v>
      </c>
      <c r="I621" s="483">
        <v>0</v>
      </c>
    </row>
    <row r="622" spans="1:9" ht="13.8" x14ac:dyDescent="0.25">
      <c r="A622" s="439" t="s">
        <v>660</v>
      </c>
      <c r="B622" s="555"/>
      <c r="C622" s="452">
        <v>312</v>
      </c>
      <c r="D622" s="453" t="s">
        <v>44</v>
      </c>
      <c r="E622" s="448">
        <v>14000</v>
      </c>
      <c r="F622" s="448">
        <f>F623</f>
        <v>0</v>
      </c>
      <c r="G622" s="448">
        <f>G623</f>
        <v>0</v>
      </c>
      <c r="H622" s="448">
        <f>H623</f>
        <v>0</v>
      </c>
      <c r="I622" s="483">
        <v>0</v>
      </c>
    </row>
    <row r="623" spans="1:9" ht="13.8" x14ac:dyDescent="0.25">
      <c r="A623" s="439" t="s">
        <v>660</v>
      </c>
      <c r="B623" s="555"/>
      <c r="C623" s="452">
        <v>3121</v>
      </c>
      <c r="D623" s="453" t="s">
        <v>44</v>
      </c>
      <c r="E623" s="448">
        <v>14000</v>
      </c>
      <c r="F623" s="448">
        <v>0</v>
      </c>
      <c r="G623" s="448">
        <v>0</v>
      </c>
      <c r="H623" s="448">
        <f>F623+G623</f>
        <v>0</v>
      </c>
      <c r="I623" s="483">
        <v>0</v>
      </c>
    </row>
    <row r="624" spans="1:9" ht="13.8" x14ac:dyDescent="0.25">
      <c r="A624" s="439" t="s">
        <v>660</v>
      </c>
      <c r="B624" s="555"/>
      <c r="C624" s="452">
        <v>313</v>
      </c>
      <c r="D624" s="453" t="s">
        <v>45</v>
      </c>
      <c r="E624" s="448">
        <v>68800</v>
      </c>
      <c r="F624" s="448">
        <f>F625</f>
        <v>0</v>
      </c>
      <c r="G624" s="448">
        <f>G625</f>
        <v>0</v>
      </c>
      <c r="H624" s="448">
        <f>H625</f>
        <v>0</v>
      </c>
      <c r="I624" s="483">
        <v>0</v>
      </c>
    </row>
    <row r="625" spans="1:9" ht="13.8" x14ac:dyDescent="0.25">
      <c r="A625" s="439" t="s">
        <v>660</v>
      </c>
      <c r="B625" s="555"/>
      <c r="C625" s="452">
        <v>3132</v>
      </c>
      <c r="D625" s="453" t="s">
        <v>189</v>
      </c>
      <c r="E625" s="448">
        <v>62000</v>
      </c>
      <c r="F625" s="448">
        <v>0</v>
      </c>
      <c r="G625" s="448">
        <v>0</v>
      </c>
      <c r="H625" s="448">
        <f>F625+G625</f>
        <v>0</v>
      </c>
      <c r="I625" s="483">
        <v>0</v>
      </c>
    </row>
    <row r="626" spans="1:9" s="29" customFormat="1" ht="13.8" x14ac:dyDescent="0.25">
      <c r="A626" s="443" t="s">
        <v>660</v>
      </c>
      <c r="B626" s="556"/>
      <c r="C626" s="438">
        <v>32</v>
      </c>
      <c r="D626" s="450" t="s">
        <v>48</v>
      </c>
      <c r="E626" s="447">
        <v>41500</v>
      </c>
      <c r="F626" s="447">
        <f>F627+F629</f>
        <v>0</v>
      </c>
      <c r="G626" s="447">
        <f>G627+G629</f>
        <v>25250</v>
      </c>
      <c r="H626" s="447">
        <f>H627+H629</f>
        <v>25250</v>
      </c>
      <c r="I626" s="483">
        <v>0</v>
      </c>
    </row>
    <row r="627" spans="1:9" ht="13.8" x14ac:dyDescent="0.25">
      <c r="A627" s="439" t="s">
        <v>660</v>
      </c>
      <c r="B627" s="555"/>
      <c r="C627" s="452">
        <v>321</v>
      </c>
      <c r="D627" s="453" t="s">
        <v>49</v>
      </c>
      <c r="E627" s="448">
        <f>SUM(E628:E635)</f>
        <v>252000</v>
      </c>
      <c r="F627" s="448">
        <f>SUM(F628)</f>
        <v>0</v>
      </c>
      <c r="G627" s="448">
        <f>SUM(G628)</f>
        <v>0</v>
      </c>
      <c r="H627" s="448">
        <f>SUM(H628)</f>
        <v>0</v>
      </c>
      <c r="I627" s="483">
        <v>0</v>
      </c>
    </row>
    <row r="628" spans="1:9" ht="13.8" x14ac:dyDescent="0.25">
      <c r="A628" s="439" t="s">
        <v>660</v>
      </c>
      <c r="B628" s="555"/>
      <c r="C628" s="452">
        <v>3214</v>
      </c>
      <c r="D628" s="453" t="s">
        <v>191</v>
      </c>
      <c r="E628" s="448">
        <v>18000</v>
      </c>
      <c r="F628" s="448">
        <v>0</v>
      </c>
      <c r="G628" s="448">
        <v>0</v>
      </c>
      <c r="H628" s="448">
        <f>F628+G628</f>
        <v>0</v>
      </c>
      <c r="I628" s="483">
        <v>0</v>
      </c>
    </row>
    <row r="629" spans="1:9" ht="13.8" x14ac:dyDescent="0.25">
      <c r="A629" s="439" t="s">
        <v>660</v>
      </c>
      <c r="B629" s="555"/>
      <c r="C629" s="452">
        <v>322</v>
      </c>
      <c r="D629" s="453" t="s">
        <v>53</v>
      </c>
      <c r="E629" s="448">
        <f>SUM(E631:E635)</f>
        <v>109000</v>
      </c>
      <c r="F629" s="448">
        <f>SUM(F630:F631)</f>
        <v>0</v>
      </c>
      <c r="G629" s="448">
        <f t="shared" ref="G629:H629" si="155">SUM(G630:G631)</f>
        <v>25250</v>
      </c>
      <c r="H629" s="448">
        <f t="shared" si="155"/>
        <v>25250</v>
      </c>
      <c r="I629" s="483">
        <v>0</v>
      </c>
    </row>
    <row r="630" spans="1:9" s="588" customFormat="1" ht="13.8" x14ac:dyDescent="0.25">
      <c r="A630" s="456" t="s">
        <v>660</v>
      </c>
      <c r="B630" s="555"/>
      <c r="C630" s="452">
        <v>3221</v>
      </c>
      <c r="D630" s="453" t="s">
        <v>662</v>
      </c>
      <c r="E630" s="448">
        <v>16000</v>
      </c>
      <c r="F630" s="448">
        <v>0</v>
      </c>
      <c r="G630" s="448">
        <v>16500</v>
      </c>
      <c r="H630" s="448">
        <f>F630+G630</f>
        <v>16500</v>
      </c>
      <c r="I630" s="483">
        <v>0</v>
      </c>
    </row>
    <row r="631" spans="1:9" s="471" customFormat="1" ht="14.4" thickBot="1" x14ac:dyDescent="0.3">
      <c r="A631" s="656" t="s">
        <v>660</v>
      </c>
      <c r="B631" s="559"/>
      <c r="C631" s="533">
        <v>3225</v>
      </c>
      <c r="D631" s="534" t="s">
        <v>663</v>
      </c>
      <c r="E631" s="535">
        <v>16000</v>
      </c>
      <c r="F631" s="535">
        <v>0</v>
      </c>
      <c r="G631" s="535">
        <v>8750</v>
      </c>
      <c r="H631" s="535">
        <f>F631+G631</f>
        <v>8750</v>
      </c>
      <c r="I631" s="547">
        <v>0</v>
      </c>
    </row>
    <row r="632" spans="1:9" ht="14.4" hidden="1" thickTop="1" x14ac:dyDescent="0.25">
      <c r="A632" s="482"/>
      <c r="B632" s="570"/>
      <c r="C632" s="53"/>
      <c r="D632" s="476" t="s">
        <v>182</v>
      </c>
      <c r="E632" s="467"/>
      <c r="F632" s="457"/>
      <c r="G632" s="457"/>
      <c r="H632" s="457"/>
      <c r="I632" s="723" t="e">
        <f>AVERAGE(H634/F634*100)</f>
        <v>#DIV/0!</v>
      </c>
    </row>
    <row r="633" spans="1:9" ht="13.8" hidden="1" x14ac:dyDescent="0.25">
      <c r="A633" s="482"/>
      <c r="B633" s="570"/>
      <c r="C633" s="53"/>
      <c r="D633" s="476" t="s">
        <v>186</v>
      </c>
      <c r="E633" s="465"/>
      <c r="F633" s="457"/>
      <c r="G633" s="457"/>
      <c r="H633" s="457"/>
      <c r="I633" s="724"/>
    </row>
    <row r="634" spans="1:9" s="142" customFormat="1" ht="15.6" hidden="1" x14ac:dyDescent="0.3">
      <c r="A634" s="517"/>
      <c r="B634" s="560"/>
      <c r="C634" s="518"/>
      <c r="D634" s="519" t="s">
        <v>607</v>
      </c>
      <c r="E634" s="520">
        <f>SUM(E635+E644)</f>
        <v>51500</v>
      </c>
      <c r="F634" s="521">
        <f>SUM(F635)</f>
        <v>0</v>
      </c>
      <c r="G634" s="521">
        <f>SUM(G635)</f>
        <v>0</v>
      </c>
      <c r="H634" s="521">
        <f>SUM(H635)</f>
        <v>0</v>
      </c>
      <c r="I634" s="724"/>
    </row>
    <row r="635" spans="1:9" s="29" customFormat="1" ht="13.8" hidden="1" x14ac:dyDescent="0.25">
      <c r="A635" s="443" t="s">
        <v>661</v>
      </c>
      <c r="B635" s="556"/>
      <c r="C635" s="438">
        <v>32</v>
      </c>
      <c r="D635" s="450" t="s">
        <v>48</v>
      </c>
      <c r="E635" s="447">
        <v>41500</v>
      </c>
      <c r="F635" s="447">
        <f>F636</f>
        <v>0</v>
      </c>
      <c r="G635" s="447">
        <f>G636</f>
        <v>0</v>
      </c>
      <c r="H635" s="447">
        <f>H636</f>
        <v>0</v>
      </c>
      <c r="I635" s="483" t="e">
        <f>AVERAGE(G635/F635*100)</f>
        <v>#DIV/0!</v>
      </c>
    </row>
    <row r="636" spans="1:9" ht="13.8" hidden="1" x14ac:dyDescent="0.25">
      <c r="A636" s="439" t="s">
        <v>661</v>
      </c>
      <c r="B636" s="555"/>
      <c r="C636" s="452">
        <v>321</v>
      </c>
      <c r="D636" s="453" t="s">
        <v>49</v>
      </c>
      <c r="E636" s="448" t="e">
        <f>SUM(E637:E643)</f>
        <v>#REF!</v>
      </c>
      <c r="F636" s="448">
        <f>SUM(F637)</f>
        <v>0</v>
      </c>
      <c r="G636" s="448">
        <f>SUM(G637)</f>
        <v>0</v>
      </c>
      <c r="H636" s="448">
        <f>SUM(H637)</f>
        <v>0</v>
      </c>
      <c r="I636" s="483" t="e">
        <f>AVERAGE(G636/F636*100)</f>
        <v>#DIV/0!</v>
      </c>
    </row>
    <row r="637" spans="1:9" s="471" customFormat="1" ht="14.4" hidden="1" thickBot="1" x14ac:dyDescent="0.3">
      <c r="A637" s="488" t="s">
        <v>661</v>
      </c>
      <c r="B637" s="557"/>
      <c r="C637" s="468">
        <v>3213</v>
      </c>
      <c r="D637" s="469" t="s">
        <v>52</v>
      </c>
      <c r="E637" s="470">
        <v>10000</v>
      </c>
      <c r="F637" s="470">
        <v>0</v>
      </c>
      <c r="G637" s="470">
        <v>0</v>
      </c>
      <c r="H637" s="470">
        <f>F637+G637</f>
        <v>0</v>
      </c>
      <c r="I637" s="487" t="e">
        <f t="shared" ref="I637" si="156">AVERAGE(G637/F637*100)</f>
        <v>#DIV/0!</v>
      </c>
    </row>
    <row r="638" spans="1:9" ht="14.4" thickTop="1" x14ac:dyDescent="0.25">
      <c r="A638" s="482"/>
      <c r="B638" s="570"/>
      <c r="C638" s="53"/>
      <c r="D638" s="476" t="s">
        <v>182</v>
      </c>
      <c r="E638" s="467"/>
      <c r="F638" s="457"/>
      <c r="G638" s="457"/>
      <c r="H638" s="457"/>
      <c r="I638" s="723">
        <v>0</v>
      </c>
    </row>
    <row r="639" spans="1:9" ht="13.8" x14ac:dyDescent="0.25">
      <c r="A639" s="482"/>
      <c r="B639" s="570"/>
      <c r="C639" s="53"/>
      <c r="D639" s="476" t="s">
        <v>186</v>
      </c>
      <c r="E639" s="465"/>
      <c r="F639" s="457"/>
      <c r="G639" s="457"/>
      <c r="H639" s="457"/>
      <c r="I639" s="724"/>
    </row>
    <row r="640" spans="1:9" s="142" customFormat="1" ht="15.6" x14ac:dyDescent="0.3">
      <c r="A640" s="517"/>
      <c r="B640" s="560"/>
      <c r="C640" s="518"/>
      <c r="D640" s="519" t="s">
        <v>664</v>
      </c>
      <c r="E640" s="520" t="e">
        <f>SUM(#REF!+E694)</f>
        <v>#REF!</v>
      </c>
      <c r="F640" s="521">
        <f>SUM(F641)</f>
        <v>0</v>
      </c>
      <c r="G640" s="521">
        <f>SUM(G641)</f>
        <v>10500</v>
      </c>
      <c r="H640" s="521">
        <f>SUM(H641)</f>
        <v>10500</v>
      </c>
      <c r="I640" s="724"/>
    </row>
    <row r="641" spans="1:9" s="29" customFormat="1" ht="13.8" x14ac:dyDescent="0.25">
      <c r="A641" s="443" t="s">
        <v>661</v>
      </c>
      <c r="B641" s="556"/>
      <c r="C641" s="438">
        <v>32</v>
      </c>
      <c r="D641" s="450" t="s">
        <v>48</v>
      </c>
      <c r="E641" s="447">
        <v>41500</v>
      </c>
      <c r="F641" s="447">
        <f>F642+F644</f>
        <v>0</v>
      </c>
      <c r="G641" s="447">
        <f>G642+G644</f>
        <v>10500</v>
      </c>
      <c r="H641" s="447">
        <f>H642+H644</f>
        <v>10500</v>
      </c>
      <c r="I641" s="483">
        <v>0</v>
      </c>
    </row>
    <row r="642" spans="1:9" ht="13.8" x14ac:dyDescent="0.25">
      <c r="A642" s="439" t="s">
        <v>661</v>
      </c>
      <c r="B642" s="555"/>
      <c r="C642" s="452">
        <v>323</v>
      </c>
      <c r="D642" s="453" t="s">
        <v>57</v>
      </c>
      <c r="E642" s="448" t="e">
        <f>SUM(E643:E696)</f>
        <v>#REF!</v>
      </c>
      <c r="F642" s="448">
        <f>SUM(F643)</f>
        <v>0</v>
      </c>
      <c r="G642" s="448">
        <f>SUM(G643)</f>
        <v>10500</v>
      </c>
      <c r="H642" s="448">
        <f>SUM(H643)</f>
        <v>10500</v>
      </c>
      <c r="I642" s="483">
        <v>0</v>
      </c>
    </row>
    <row r="643" spans="1:9" ht="13.8" x14ac:dyDescent="0.25">
      <c r="A643" s="439" t="s">
        <v>661</v>
      </c>
      <c r="B643" s="555"/>
      <c r="C643" s="452">
        <v>3233</v>
      </c>
      <c r="D643" s="453" t="s">
        <v>60</v>
      </c>
      <c r="E643" s="448">
        <v>25000</v>
      </c>
      <c r="F643" s="448">
        <v>0</v>
      </c>
      <c r="G643" s="448">
        <v>10500</v>
      </c>
      <c r="H643" s="448">
        <f>F643+G643</f>
        <v>10500</v>
      </c>
      <c r="I643" s="483">
        <v>0</v>
      </c>
    </row>
    <row r="644" spans="1:9" ht="13.8" x14ac:dyDescent="0.25">
      <c r="A644" s="439" t="s">
        <v>661</v>
      </c>
      <c r="B644" s="555"/>
      <c r="C644" s="452">
        <v>329</v>
      </c>
      <c r="D644" s="453" t="s">
        <v>66</v>
      </c>
      <c r="E644" s="448">
        <f>SUM(E645:E645)</f>
        <v>10000</v>
      </c>
      <c r="F644" s="448">
        <f>SUM(F645:F645)</f>
        <v>0</v>
      </c>
      <c r="G644" s="448">
        <f>SUM(G645:G645)</f>
        <v>0</v>
      </c>
      <c r="H644" s="448">
        <f>SUM(H645:H645)</f>
        <v>0</v>
      </c>
      <c r="I644" s="483">
        <v>0</v>
      </c>
    </row>
    <row r="645" spans="1:9" ht="14.4" thickBot="1" x14ac:dyDescent="0.3">
      <c r="A645" s="439" t="s">
        <v>661</v>
      </c>
      <c r="B645" s="555"/>
      <c r="C645" s="452">
        <v>3293</v>
      </c>
      <c r="D645" s="453" t="s">
        <v>69</v>
      </c>
      <c r="E645" s="448">
        <v>10000</v>
      </c>
      <c r="F645" s="448">
        <v>0</v>
      </c>
      <c r="G645" s="448">
        <v>0</v>
      </c>
      <c r="H645" s="448">
        <f>F645+G645</f>
        <v>0</v>
      </c>
      <c r="I645" s="483">
        <v>0</v>
      </c>
    </row>
    <row r="646" spans="1:9" ht="22.2" customHeight="1" thickBot="1" x14ac:dyDescent="0.35">
      <c r="A646" s="750" t="s">
        <v>112</v>
      </c>
      <c r="B646" s="751"/>
      <c r="C646" s="751"/>
      <c r="D646" s="752"/>
      <c r="E646" s="481" t="e">
        <f>SUM(E7+#REF!+#REF!+#REF!+#REF!+#REF!+#REF!+#REF!+#REF!+#REF!)</f>
        <v>#REF!</v>
      </c>
      <c r="F646" s="481">
        <f>SUM(F8+F84+F93+F105+F119+F126+F134+F141+F172+F179+F193+F229+F236+F243+F260+F269+F282+F298+F399+F444+F545+F553+F567+F599+F615)</f>
        <v>14468000</v>
      </c>
      <c r="G646" s="481">
        <f>SUM(G8+G84+G93+G105+G119+G126+G134+G141+G172+G179+G193+G229+G236+G243+G260+G269+G282+G298+G399+G444+G545+G553+G567+G599+G615)</f>
        <v>-2808649.35</v>
      </c>
      <c r="H646" s="481">
        <f>SUM(H8+H84+H93+H105+H119+H126+H134+H141+H172+H179+H193+H229+H236+H243+H260+H269+H282+H298+H399+H444+H545+H553+H567+H599+H615)</f>
        <v>11659350.65</v>
      </c>
      <c r="I646" s="508">
        <f>AVERAGE(H646/F646*100)</f>
        <v>80.587162358307992</v>
      </c>
    </row>
  </sheetData>
  <mergeCells count="102">
    <mergeCell ref="I600:I602"/>
    <mergeCell ref="A646:D646"/>
    <mergeCell ref="A553:D553"/>
    <mergeCell ref="A545:D545"/>
    <mergeCell ref="I554:I555"/>
    <mergeCell ref="I583:I585"/>
    <mergeCell ref="I591:I593"/>
    <mergeCell ref="I546:I548"/>
    <mergeCell ref="A615:D615"/>
    <mergeCell ref="I616:I618"/>
    <mergeCell ref="I632:I634"/>
    <mergeCell ref="I638:I640"/>
    <mergeCell ref="A567:D567"/>
    <mergeCell ref="I568:I570"/>
    <mergeCell ref="I56:I58"/>
    <mergeCell ref="I66:I68"/>
    <mergeCell ref="I72:I74"/>
    <mergeCell ref="I106:I108"/>
    <mergeCell ref="A599:D599"/>
    <mergeCell ref="A1:I1"/>
    <mergeCell ref="I9:I11"/>
    <mergeCell ref="I25:I27"/>
    <mergeCell ref="A8:D8"/>
    <mergeCell ref="A7:D7"/>
    <mergeCell ref="A6:D6"/>
    <mergeCell ref="I230:I232"/>
    <mergeCell ref="I194:I196"/>
    <mergeCell ref="I78:I80"/>
    <mergeCell ref="I85:I87"/>
    <mergeCell ref="A84:D84"/>
    <mergeCell ref="I127:I129"/>
    <mergeCell ref="I135:I137"/>
    <mergeCell ref="I186:I188"/>
    <mergeCell ref="I142:I145"/>
    <mergeCell ref="I215:I217"/>
    <mergeCell ref="A229:D229"/>
    <mergeCell ref="A260:D260"/>
    <mergeCell ref="A269:D269"/>
    <mergeCell ref="I355:I357"/>
    <mergeCell ref="I343:I345"/>
    <mergeCell ref="I337:I339"/>
    <mergeCell ref="I323:I325"/>
    <mergeCell ref="I330:I332"/>
    <mergeCell ref="I349:I351"/>
    <mergeCell ref="I261:I263"/>
    <mergeCell ref="I317:I319"/>
    <mergeCell ref="I276:I278"/>
    <mergeCell ref="I283:I285"/>
    <mergeCell ref="I289:I291"/>
    <mergeCell ref="I299:I301"/>
    <mergeCell ref="I307:I309"/>
    <mergeCell ref="A282:D282"/>
    <mergeCell ref="I166:I168"/>
    <mergeCell ref="D223:D224"/>
    <mergeCell ref="A126:D126"/>
    <mergeCell ref="A119:D119"/>
    <mergeCell ref="A105:D105"/>
    <mergeCell ref="A134:D134"/>
    <mergeCell ref="A141:D141"/>
    <mergeCell ref="A172:D172"/>
    <mergeCell ref="A179:D179"/>
    <mergeCell ref="A193:D193"/>
    <mergeCell ref="D144:D145"/>
    <mergeCell ref="I173:I175"/>
    <mergeCell ref="I180:I182"/>
    <mergeCell ref="I160:I162"/>
    <mergeCell ref="I406:I408"/>
    <mergeCell ref="I485:I487"/>
    <mergeCell ref="A444:D444"/>
    <mergeCell ref="I438:I440"/>
    <mergeCell ref="I432:I434"/>
    <mergeCell ref="I445:I447"/>
    <mergeCell ref="I367:I369"/>
    <mergeCell ref="I425:I427"/>
    <mergeCell ref="I412:I414"/>
    <mergeCell ref="I387:I389"/>
    <mergeCell ref="I400:I402"/>
    <mergeCell ref="I393:I395"/>
    <mergeCell ref="I361:I363"/>
    <mergeCell ref="I375:I377"/>
    <mergeCell ref="I381:I383"/>
    <mergeCell ref="A2:H2"/>
    <mergeCell ref="I497:I499"/>
    <mergeCell ref="I538:I540"/>
    <mergeCell ref="I453:I455"/>
    <mergeCell ref="I465:I467"/>
    <mergeCell ref="I459:I461"/>
    <mergeCell ref="I473:I475"/>
    <mergeCell ref="I512:I514"/>
    <mergeCell ref="I519:I521"/>
    <mergeCell ref="I504:I506"/>
    <mergeCell ref="I525:I527"/>
    <mergeCell ref="I532:I534"/>
    <mergeCell ref="A93:D93"/>
    <mergeCell ref="A298:D298"/>
    <mergeCell ref="A399:D399"/>
    <mergeCell ref="A236:D236"/>
    <mergeCell ref="A243:D243"/>
    <mergeCell ref="I244:I246"/>
    <mergeCell ref="I112:I114"/>
    <mergeCell ref="I270:I272"/>
    <mergeCell ref="I250:I252"/>
  </mergeCells>
  <phoneticPr fontId="7" type="noConversion"/>
  <printOptions horizontalCentered="1"/>
  <pageMargins left="0.23622047244094491" right="0.23622047244094491" top="0.35433070866141736" bottom="0.35433070866141736" header="0.31496062992125984" footer="0.31496062992125984"/>
  <pageSetup paperSize="9" scale="86" fitToHeight="17" orientation="landscape" horizontalDpi="300" verticalDpi="300" r:id="rId1"/>
  <rowBreaks count="14" manualBreakCount="14">
    <brk id="83" max="8" man="1"/>
    <brk id="118" max="8" man="1"/>
    <brk id="185" max="8" man="1"/>
    <brk id="220" max="8" man="1"/>
    <brk id="259" max="8" man="1"/>
    <brk id="297" max="8" man="1"/>
    <brk id="366" max="8" man="1"/>
    <brk id="398" max="8" man="1"/>
    <brk id="431" max="8" man="1"/>
    <brk id="464" max="8" man="1"/>
    <brk id="503" max="8" man="1"/>
    <brk id="537" max="8" man="1"/>
    <brk id="566" max="8" man="1"/>
    <brk id="59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10</vt:i4>
      </vt:variant>
    </vt:vector>
  </HeadingPairs>
  <TitlesOfParts>
    <vt:vector size="13" baseType="lpstr">
      <vt:lpstr>Opći dio</vt:lpstr>
      <vt:lpstr>POSEBNI DIO</vt:lpstr>
      <vt:lpstr>Posebni</vt:lpstr>
      <vt:lpstr>BROJ_KONTA</vt:lpstr>
      <vt:lpstr>'Opći dio'!Ispis_naslova</vt:lpstr>
      <vt:lpstr>Posebni!Ispis_naslova</vt:lpstr>
      <vt:lpstr>Ostv_2004.</vt:lpstr>
      <vt:lpstr>Plan_2005</vt:lpstr>
      <vt:lpstr>'Opći dio'!Podrucje_ispisa</vt:lpstr>
      <vt:lpstr>Posebni!Podrucje_ispisa</vt:lpstr>
      <vt:lpstr>'POSEBNI DIO'!Podrucje_ispisa</vt:lpstr>
      <vt:lpstr>Procj_2005</vt:lpstr>
      <vt:lpstr>VRSTA_PRIHODA_IZDATAKA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Županija Brodsko-Posavska</dc:creator>
  <cp:lastModifiedBy>Windows korisnik</cp:lastModifiedBy>
  <cp:lastPrinted>2022-12-28T08:53:33Z</cp:lastPrinted>
  <dcterms:created xsi:type="dcterms:W3CDTF">2005-09-08T07:24:42Z</dcterms:created>
  <dcterms:modified xsi:type="dcterms:W3CDTF">2022-12-28T13:02:46Z</dcterms:modified>
</cp:coreProperties>
</file>